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75" yWindow="30" windowWidth="11895" windowHeight="7710" tabRatio="910" firstSheet="7" activeTab="17"/>
  </bookViews>
  <sheets>
    <sheet name="REVENUE" sheetId="21" state="hidden" r:id="rId1"/>
    <sheet name="EXPENSE" sheetId="22" state="hidden" r:id="rId2"/>
    <sheet name="Bal. Sheet" sheetId="3" state="hidden" r:id="rId3"/>
    <sheet name="Cash Flow." sheetId="8" state="hidden" r:id="rId4"/>
    <sheet name="Rec. &amp; Pay." sheetId="4" state="hidden" r:id="rId5"/>
    <sheet name="Inc. &amp; Exp." sheetId="20" state="hidden" r:id="rId6"/>
    <sheet name="Charts" sheetId="7" state="hidden" r:id="rId7"/>
    <sheet name="Bal. Sht" sheetId="27" r:id="rId8"/>
    <sheet name="Re. &amp; Pay." sheetId="29" r:id="rId9"/>
    <sheet name="Cash Flow " sheetId="28" r:id="rId10"/>
    <sheet name="Rev. &amp; Exp." sheetId="30" state="hidden" r:id="rId11"/>
    <sheet name="Chart" sheetId="31" state="hidden" r:id="rId12"/>
    <sheet name="Notes (2)" sheetId="26" r:id="rId13"/>
    <sheet name="Notes" sheetId="25" state="hidden" r:id="rId14"/>
    <sheet name="Summarys" sheetId="10" state="hidden" r:id="rId15"/>
    <sheet name="Rev. T'bal." sheetId="17" r:id="rId16"/>
    <sheet name="Exp. T'bal." sheetId="5" r:id="rId17"/>
    <sheet name="Cash &amp; Bank bal." sheetId="18" r:id="rId18"/>
    <sheet name="SCHEDULES" sheetId="23" r:id="rId19"/>
    <sheet name="Capture Credits" sheetId="16" state="hidden" r:id="rId20"/>
    <sheet name="Capture Debits (IGF)" sheetId="11" state="hidden" r:id="rId21"/>
    <sheet name="Capture Debits (GOG)" sheetId="15" state="hidden" r:id="rId22"/>
    <sheet name="Contra" sheetId="19" state="hidden" r:id="rId23"/>
    <sheet name="Sheet1" sheetId="24" r:id="rId24"/>
  </sheets>
  <externalReferences>
    <externalReference r:id="rId25"/>
  </externalReferences>
  <definedNames>
    <definedName name="_xlnm.Print_Area" localSheetId="2">'Bal. Sheet'!$B$2:$F$59</definedName>
    <definedName name="_xlnm.Print_Area" localSheetId="7">'Bal. Sht'!$B$2:$H$62</definedName>
    <definedName name="_xlnm.Print_Area" localSheetId="17">'Cash &amp; Bank bal.'!$B$2:$G$90</definedName>
    <definedName name="_xlnm.Print_Area" localSheetId="9">'Cash Flow '!$B$2:$H$70</definedName>
    <definedName name="_xlnm.Print_Area" localSheetId="3">'Cash Flow.'!$B$2:$H$68</definedName>
    <definedName name="_xlnm.Print_Area" localSheetId="11">Chart!$B$2:$H$66</definedName>
    <definedName name="_xlnm.Print_Area" localSheetId="6">Charts!$B$2:$K$31</definedName>
    <definedName name="_xlnm.Print_Area" localSheetId="16">'Exp. T''bal.'!$B$2:$K$268</definedName>
    <definedName name="_xlnm.Print_Area" localSheetId="5">'Inc. &amp; Exp.'!$B$2:$J$34</definedName>
    <definedName name="_xlnm.Print_Area" localSheetId="13">Notes!$B$2:$F$132</definedName>
    <definedName name="_xlnm.Print_Area" localSheetId="12">'Notes (2)'!$B$2:$H$222</definedName>
    <definedName name="_xlnm.Print_Area" localSheetId="8">'Re. &amp; Pay.'!$B$2:$L$39</definedName>
    <definedName name="_xlnm.Print_Area" localSheetId="4">'Rec. &amp; Pay.'!$B$2:$J$37</definedName>
    <definedName name="_xlnm.Print_Area" localSheetId="10">'Rev. &amp; Exp.'!$B$1:$N$34</definedName>
    <definedName name="_xlnm.Print_Area" localSheetId="15">'Rev. T''bal.'!$B$2:$K$124</definedName>
    <definedName name="_xlnm.Print_Area" localSheetId="18">SCHEDULES!$B$2:$I$27</definedName>
    <definedName name="_xlnm.Print_Area" localSheetId="14">Summarys!$B$2:$N$170</definedName>
  </definedNames>
  <calcPr calcId="144525"/>
</workbook>
</file>

<file path=xl/calcChain.xml><?xml version="1.0" encoding="utf-8"?>
<calcChain xmlns="http://schemas.openxmlformats.org/spreadsheetml/2006/main">
  <c r="K90" i="17" l="1"/>
  <c r="G90" i="17"/>
  <c r="H19" i="28" l="1"/>
  <c r="F206" i="26"/>
  <c r="H22" i="27"/>
  <c r="H21" i="27"/>
  <c r="H12" i="27"/>
  <c r="H11" i="27"/>
  <c r="F129" i="26"/>
  <c r="H129" i="26"/>
  <c r="F127" i="26"/>
  <c r="H126" i="26"/>
  <c r="F126" i="26"/>
  <c r="H125" i="26"/>
  <c r="H124" i="26"/>
  <c r="F125" i="26"/>
  <c r="D125" i="26" s="1"/>
  <c r="F124" i="26"/>
  <c r="D126" i="26"/>
  <c r="H117" i="26"/>
  <c r="H116" i="26"/>
  <c r="H115" i="26"/>
  <c r="H112" i="26"/>
  <c r="H119" i="26"/>
  <c r="H118" i="26"/>
  <c r="F119" i="26"/>
  <c r="D119" i="26" s="1"/>
  <c r="F118" i="26"/>
  <c r="F117" i="26"/>
  <c r="F116" i="26"/>
  <c r="D116" i="26" s="1"/>
  <c r="F115" i="26"/>
  <c r="H114" i="26"/>
  <c r="H113" i="26"/>
  <c r="F113" i="26"/>
  <c r="F112" i="26"/>
  <c r="H111" i="26"/>
  <c r="F111" i="26"/>
  <c r="H110" i="26"/>
  <c r="F110" i="26"/>
  <c r="F114" i="26"/>
  <c r="D112" i="26" l="1"/>
  <c r="D124" i="26"/>
  <c r="D118" i="26"/>
  <c r="H122" i="26"/>
  <c r="F120" i="26" s="1"/>
  <c r="F122" i="26" s="1"/>
  <c r="D110" i="26"/>
  <c r="D111" i="26"/>
  <c r="D114" i="26"/>
  <c r="D115" i="26"/>
  <c r="D113" i="26"/>
  <c r="D117" i="26"/>
  <c r="F213" i="26" l="1"/>
  <c r="F221" i="26"/>
  <c r="D221" i="26"/>
  <c r="H56" i="27"/>
  <c r="H43" i="27"/>
  <c r="H34" i="27"/>
  <c r="H33" i="27"/>
  <c r="H32" i="27"/>
  <c r="H36" i="27" s="1"/>
  <c r="H45" i="27" s="1"/>
  <c r="H20" i="27"/>
  <c r="H19" i="27"/>
  <c r="H24" i="27" s="1"/>
  <c r="H15" i="27"/>
  <c r="H26" i="27" l="1"/>
  <c r="H47" i="27" s="1"/>
  <c r="D12" i="27" l="1"/>
  <c r="K51" i="5" l="1"/>
  <c r="G51" i="5"/>
  <c r="M140" i="10"/>
  <c r="I140" i="10"/>
  <c r="E140" i="10"/>
  <c r="G161" i="5"/>
  <c r="J163" i="5"/>
  <c r="I163" i="5"/>
  <c r="L140" i="10" s="1"/>
  <c r="F163" i="5"/>
  <c r="E163" i="5"/>
  <c r="G163" i="5" s="1"/>
  <c r="C161" i="5"/>
  <c r="E170" i="5"/>
  <c r="E172" i="5" s="1"/>
  <c r="G227" i="5"/>
  <c r="G213" i="5"/>
  <c r="G205" i="5"/>
  <c r="G200" i="5"/>
  <c r="E210" i="5"/>
  <c r="E215" i="5"/>
  <c r="E224" i="5"/>
  <c r="C254" i="5"/>
  <c r="G222" i="5"/>
  <c r="G221" i="5"/>
  <c r="C205" i="5"/>
  <c r="G184" i="5"/>
  <c r="C184" i="5"/>
  <c r="G185" i="5"/>
  <c r="C185" i="5"/>
  <c r="G183" i="5"/>
  <c r="C183" i="5"/>
  <c r="G180" i="5"/>
  <c r="C180" i="5"/>
  <c r="G166" i="5"/>
  <c r="C166" i="5"/>
  <c r="G117" i="5"/>
  <c r="G107" i="5"/>
  <c r="C107" i="5"/>
  <c r="G96" i="5"/>
  <c r="C96" i="5"/>
  <c r="C97" i="5"/>
  <c r="G97" i="5"/>
  <c r="K97" i="5"/>
  <c r="K55" i="5"/>
  <c r="G55" i="5"/>
  <c r="C55" i="5"/>
  <c r="G48" i="5"/>
  <c r="C48" i="5"/>
  <c r="G52" i="5"/>
  <c r="C52" i="5"/>
  <c r="G47" i="5"/>
  <c r="C47" i="5"/>
  <c r="G46" i="5"/>
  <c r="C46" i="5"/>
  <c r="G97" i="17"/>
  <c r="C97" i="17"/>
  <c r="G89" i="17"/>
  <c r="J140" i="10" l="1"/>
  <c r="K59" i="17"/>
  <c r="G59" i="17"/>
  <c r="C59" i="17"/>
  <c r="K253" i="5"/>
  <c r="K252" i="5"/>
  <c r="K242" i="5"/>
  <c r="K232" i="5"/>
  <c r="K220" i="5"/>
  <c r="K219" i="5"/>
  <c r="K218" i="5"/>
  <c r="K208" i="5"/>
  <c r="K207" i="5"/>
  <c r="K206" i="5"/>
  <c r="K195" i="5"/>
  <c r="K186" i="5"/>
  <c r="K182" i="5"/>
  <c r="K181" i="5"/>
  <c r="K179" i="5"/>
  <c r="K178" i="5"/>
  <c r="K177" i="5"/>
  <c r="K168" i="5"/>
  <c r="K167" i="5"/>
  <c r="K134" i="5"/>
  <c r="K129" i="5"/>
  <c r="K124" i="5"/>
  <c r="K123" i="5"/>
  <c r="K122" i="5"/>
  <c r="K112" i="5"/>
  <c r="K111" i="5"/>
  <c r="K110" i="5"/>
  <c r="K109" i="5"/>
  <c r="K108" i="5"/>
  <c r="K106" i="5"/>
  <c r="K105" i="5"/>
  <c r="K100" i="5"/>
  <c r="K99" i="5"/>
  <c r="K98" i="5"/>
  <c r="K95" i="5"/>
  <c r="K94" i="5"/>
  <c r="K93" i="5"/>
  <c r="K92" i="5"/>
  <c r="K91" i="5"/>
  <c r="G91" i="5"/>
  <c r="K86" i="5"/>
  <c r="K85" i="5"/>
  <c r="K84" i="5"/>
  <c r="K83" i="5"/>
  <c r="K82" i="5"/>
  <c r="K77" i="5"/>
  <c r="K72" i="5"/>
  <c r="K67" i="5"/>
  <c r="K66" i="5"/>
  <c r="K65" i="5"/>
  <c r="K64" i="5"/>
  <c r="K63" i="5"/>
  <c r="K62" i="5"/>
  <c r="K54" i="5"/>
  <c r="K53" i="5"/>
  <c r="K50" i="5"/>
  <c r="K49" i="5"/>
  <c r="K45" i="5"/>
  <c r="K44" i="5"/>
  <c r="K35" i="5"/>
  <c r="K29" i="5"/>
  <c r="K28" i="5"/>
  <c r="K27" i="5"/>
  <c r="K26" i="5"/>
  <c r="K20" i="5"/>
  <c r="K14" i="5"/>
  <c r="K118" i="17"/>
  <c r="K113" i="17"/>
  <c r="K112" i="17"/>
  <c r="K107" i="17"/>
  <c r="K106" i="17"/>
  <c r="K105" i="17"/>
  <c r="K104" i="17"/>
  <c r="K103" i="17"/>
  <c r="K102" i="17"/>
  <c r="K101" i="17"/>
  <c r="K100" i="17"/>
  <c r="K99" i="17"/>
  <c r="K98" i="17"/>
  <c r="K96" i="17"/>
  <c r="K91" i="17"/>
  <c r="K88" i="17"/>
  <c r="K87" i="17"/>
  <c r="K86" i="17"/>
  <c r="K85" i="17"/>
  <c r="K84" i="17"/>
  <c r="K83" i="17"/>
  <c r="K82" i="17"/>
  <c r="K81" i="17"/>
  <c r="K80" i="17"/>
  <c r="K79" i="17"/>
  <c r="K78" i="17"/>
  <c r="K77" i="17"/>
  <c r="K76" i="17"/>
  <c r="K75" i="17"/>
  <c r="K74" i="17"/>
  <c r="K73" i="17"/>
  <c r="K72" i="17"/>
  <c r="K71" i="17"/>
  <c r="K70" i="17"/>
  <c r="K69" i="17"/>
  <c r="K68" i="17"/>
  <c r="K67" i="17"/>
  <c r="K66" i="17"/>
  <c r="K65" i="17"/>
  <c r="K58" i="17"/>
  <c r="K57" i="17"/>
  <c r="K56" i="17"/>
  <c r="K50" i="17"/>
  <c r="K49" i="17"/>
  <c r="K48" i="17"/>
  <c r="K47" i="17"/>
  <c r="K38" i="17"/>
  <c r="K37" i="17"/>
  <c r="K36" i="17"/>
  <c r="K34" i="17"/>
  <c r="K33" i="17"/>
  <c r="K32" i="17"/>
  <c r="K31" i="17"/>
  <c r="K27" i="17"/>
  <c r="K26" i="17"/>
  <c r="K25" i="17"/>
  <c r="K16" i="17"/>
  <c r="K15" i="17"/>
  <c r="K14" i="17"/>
  <c r="E50" i="18"/>
  <c r="G50" i="18"/>
  <c r="D34" i="27"/>
  <c r="F34" i="27"/>
  <c r="I93" i="17"/>
  <c r="J93" i="17"/>
  <c r="I109" i="17"/>
  <c r="J109" i="17"/>
  <c r="I115" i="17"/>
  <c r="J115" i="17"/>
  <c r="I120" i="17"/>
  <c r="J120" i="17"/>
  <c r="K120" i="17" l="1"/>
  <c r="K115" i="17"/>
  <c r="K109" i="17"/>
  <c r="K93" i="17"/>
  <c r="G195" i="5" l="1"/>
  <c r="G101" i="17"/>
  <c r="G88" i="17"/>
  <c r="G67" i="17"/>
  <c r="C88" i="17"/>
  <c r="G68" i="17"/>
  <c r="G66" i="17"/>
  <c r="G65" i="17"/>
  <c r="I209" i="23"/>
  <c r="H6" i="23"/>
  <c r="H209" i="23" s="1"/>
  <c r="G63" i="18"/>
  <c r="E6" i="18"/>
  <c r="E63" i="18" s="1"/>
  <c r="F7" i="5"/>
  <c r="E7" i="5"/>
  <c r="F7" i="17"/>
  <c r="E7" i="17"/>
  <c r="L6" i="10"/>
  <c r="L35" i="10" s="1"/>
  <c r="E6" i="10"/>
  <c r="E35" i="10" s="1"/>
  <c r="F6" i="26"/>
  <c r="G5" i="31"/>
  <c r="G38" i="31" s="1"/>
  <c r="E5" i="31"/>
  <c r="E38" i="31" s="1"/>
  <c r="J6" i="30"/>
  <c r="D6" i="30"/>
  <c r="D6" i="29"/>
  <c r="B4" i="29"/>
  <c r="B3" i="30" s="1"/>
  <c r="E42" i="18"/>
  <c r="E54" i="18" s="1"/>
  <c r="H160" i="23"/>
  <c r="H159" i="23"/>
  <c r="H158" i="23"/>
  <c r="H66" i="23"/>
  <c r="L97" i="10" l="1"/>
  <c r="L68" i="10"/>
  <c r="I32" i="23"/>
  <c r="I62" i="23"/>
  <c r="I92" i="23"/>
  <c r="I123" i="23"/>
  <c r="I154" i="23"/>
  <c r="I180" i="23"/>
  <c r="E97" i="10"/>
  <c r="E68" i="10"/>
  <c r="H32" i="23"/>
  <c r="H62" i="23"/>
  <c r="H92" i="23"/>
  <c r="H123" i="23"/>
  <c r="H154" i="23"/>
  <c r="H180" i="23"/>
  <c r="F72" i="28"/>
  <c r="H12" i="23"/>
  <c r="H11" i="23"/>
  <c r="H10" i="23"/>
  <c r="G207" i="5" l="1"/>
  <c r="G179" i="5"/>
  <c r="G178" i="5"/>
  <c r="G111" i="5"/>
  <c r="G92" i="5"/>
  <c r="G72" i="5"/>
  <c r="G64" i="5"/>
  <c r="C117" i="5"/>
  <c r="G107" i="17"/>
  <c r="G86" i="17"/>
  <c r="G83" i="17"/>
  <c r="G82" i="17"/>
  <c r="G81" i="17"/>
  <c r="G79" i="17"/>
  <c r="G76" i="17"/>
  <c r="G75" i="17"/>
  <c r="G72" i="17"/>
  <c r="G60" i="17"/>
  <c r="G58" i="17"/>
  <c r="G57" i="17"/>
  <c r="G34" i="17"/>
  <c r="G27" i="17"/>
  <c r="C79" i="17"/>
  <c r="C76" i="17"/>
  <c r="C72" i="17"/>
  <c r="B4" i="23"/>
  <c r="B4" i="18"/>
  <c r="B60" i="18" s="1"/>
  <c r="E8" i="5"/>
  <c r="I8" i="5" s="1"/>
  <c r="B4" i="5"/>
  <c r="B4" i="17"/>
  <c r="B4" i="10"/>
  <c r="G177" i="5"/>
  <c r="G129" i="5"/>
  <c r="G108" i="5"/>
  <c r="G94" i="5"/>
  <c r="G65" i="5"/>
  <c r="G49" i="5"/>
  <c r="G28" i="5"/>
  <c r="G26" i="5"/>
  <c r="B2" i="28"/>
  <c r="J8" i="17"/>
  <c r="F8" i="17"/>
  <c r="F8" i="5" s="1"/>
  <c r="J8" i="5" s="1"/>
  <c r="D120" i="26" l="1"/>
  <c r="J261" i="5"/>
  <c r="I261" i="5"/>
  <c r="J229" i="5"/>
  <c r="I229" i="5"/>
  <c r="J202" i="5"/>
  <c r="I202" i="5"/>
  <c r="J37" i="5"/>
  <c r="I37" i="5"/>
  <c r="G232" i="5"/>
  <c r="G220" i="5"/>
  <c r="G167" i="5"/>
  <c r="G106" i="17"/>
  <c r="G105" i="17"/>
  <c r="G104" i="17"/>
  <c r="G87" i="17"/>
  <c r="G80" i="17"/>
  <c r="G78" i="17"/>
  <c r="G77" i="17"/>
  <c r="G70" i="17"/>
  <c r="G47" i="17"/>
  <c r="G38" i="17"/>
  <c r="F210" i="5"/>
  <c r="F229" i="5"/>
  <c r="F261" i="5"/>
  <c r="E261" i="5"/>
  <c r="C259" i="5"/>
  <c r="E229" i="5"/>
  <c r="C220" i="5"/>
  <c r="G219" i="5"/>
  <c r="C219" i="5"/>
  <c r="F202" i="5"/>
  <c r="E202" i="5"/>
  <c r="C200" i="5"/>
  <c r="G182" i="5"/>
  <c r="C182" i="5"/>
  <c r="G109" i="5"/>
  <c r="C109" i="5"/>
  <c r="C98" i="5"/>
  <c r="G95" i="5"/>
  <c r="C95" i="5"/>
  <c r="C94" i="5"/>
  <c r="F37" i="5"/>
  <c r="E37" i="5"/>
  <c r="G35" i="5"/>
  <c r="C35" i="5"/>
  <c r="C28" i="5"/>
  <c r="D129" i="26" l="1"/>
  <c r="G202" i="5"/>
  <c r="G229" i="5"/>
  <c r="K37" i="5"/>
  <c r="E93" i="17"/>
  <c r="F120" i="17"/>
  <c r="E120" i="17"/>
  <c r="G118" i="17"/>
  <c r="C118" i="17"/>
  <c r="C106" i="17"/>
  <c r="C101" i="17"/>
  <c r="C105" i="17"/>
  <c r="C104" i="17"/>
  <c r="C103" i="17"/>
  <c r="G91" i="17"/>
  <c r="C91" i="17"/>
  <c r="C86" i="17"/>
  <c r="G85" i="17"/>
  <c r="C85" i="17"/>
  <c r="G84" i="17"/>
  <c r="C84" i="17"/>
  <c r="C83" i="17"/>
  <c r="C82" i="17"/>
  <c r="C81" i="17"/>
  <c r="C80" i="17"/>
  <c r="C78" i="17"/>
  <c r="G37" i="17"/>
  <c r="G15" i="17"/>
  <c r="C15" i="17"/>
  <c r="B14" i="17"/>
  <c r="C14" i="17" s="1"/>
  <c r="C16" i="17"/>
  <c r="H177" i="26" l="1"/>
  <c r="D31" i="26"/>
  <c r="D127" i="26"/>
  <c r="J244" i="5" l="1"/>
  <c r="J249" i="5"/>
  <c r="I249" i="5"/>
  <c r="F249" i="5"/>
  <c r="E249" i="5"/>
  <c r="J215" i="5"/>
  <c r="I215" i="5"/>
  <c r="F215" i="5"/>
  <c r="G215" i="5" s="1"/>
  <c r="H166" i="23" l="1"/>
  <c r="F92" i="26"/>
  <c r="G42" i="18"/>
  <c r="G54" i="18" s="1"/>
  <c r="I244" i="5"/>
  <c r="K244" i="5" s="1"/>
  <c r="J136" i="5"/>
  <c r="I136" i="5"/>
  <c r="J131" i="5"/>
  <c r="I131" i="5"/>
  <c r="J119" i="5"/>
  <c r="I119" i="5"/>
  <c r="J79" i="5"/>
  <c r="I79" i="5"/>
  <c r="J74" i="5"/>
  <c r="I74" i="5"/>
  <c r="J31" i="5"/>
  <c r="I31" i="5"/>
  <c r="F244" i="5"/>
  <c r="E244" i="5"/>
  <c r="C242" i="5"/>
  <c r="C208" i="5"/>
  <c r="C178" i="5"/>
  <c r="C152" i="5"/>
  <c r="F136" i="5"/>
  <c r="E136" i="5"/>
  <c r="C134" i="5"/>
  <c r="F131" i="5"/>
  <c r="E131" i="5"/>
  <c r="C129" i="5"/>
  <c r="F119" i="5"/>
  <c r="E119" i="5"/>
  <c r="G106" i="5"/>
  <c r="C106" i="5"/>
  <c r="G99" i="5"/>
  <c r="G93" i="5"/>
  <c r="C93" i="5"/>
  <c r="F79" i="5"/>
  <c r="E79" i="5"/>
  <c r="E74" i="5"/>
  <c r="F74" i="5"/>
  <c r="C72" i="5"/>
  <c r="G66" i="5"/>
  <c r="C66" i="5"/>
  <c r="G67" i="5"/>
  <c r="C67" i="5"/>
  <c r="G119" i="5" l="1"/>
  <c r="K74" i="5"/>
  <c r="H92" i="26"/>
  <c r="F141" i="26"/>
  <c r="H141" i="26"/>
  <c r="G74" i="5"/>
  <c r="G131" i="5"/>
  <c r="G56" i="5"/>
  <c r="C56" i="5"/>
  <c r="E58" i="5"/>
  <c r="F31" i="5"/>
  <c r="E31" i="5"/>
  <c r="C26" i="5"/>
  <c r="D141" i="26" l="1"/>
  <c r="D92" i="26"/>
  <c r="J62" i="17"/>
  <c r="I62" i="17"/>
  <c r="F52" i="17"/>
  <c r="F62" i="17"/>
  <c r="E62" i="17"/>
  <c r="G56" i="17"/>
  <c r="C56" i="17"/>
  <c r="G50" i="17"/>
  <c r="C50" i="17"/>
  <c r="B28" i="17"/>
  <c r="C28" i="17" s="1"/>
  <c r="C29" i="17"/>
  <c r="B3" i="26" l="1"/>
  <c r="B66" i="10"/>
  <c r="C213" i="5" l="1"/>
  <c r="D156" i="26"/>
  <c r="H159" i="26"/>
  <c r="D159" i="26" s="1"/>
  <c r="H163" i="26" l="1"/>
  <c r="G18" i="23"/>
  <c r="F18" i="23"/>
  <c r="F224" i="5"/>
  <c r="I224" i="5"/>
  <c r="J224" i="5"/>
  <c r="C218" i="5"/>
  <c r="G181" i="5"/>
  <c r="G124" i="5"/>
  <c r="C124" i="5"/>
  <c r="C111" i="5"/>
  <c r="C86" i="5"/>
  <c r="G86" i="5"/>
  <c r="C51" i="5"/>
  <c r="G50" i="5"/>
  <c r="C50" i="5"/>
  <c r="I18" i="23"/>
  <c r="E115" i="17"/>
  <c r="F115" i="17"/>
  <c r="G112" i="17"/>
  <c r="C112" i="17"/>
  <c r="G99" i="17"/>
  <c r="C99" i="17"/>
  <c r="C89" i="17"/>
  <c r="G73" i="17"/>
  <c r="C73" i="17"/>
  <c r="C68" i="17"/>
  <c r="I52" i="17"/>
  <c r="I122" i="17" s="1"/>
  <c r="J52" i="17"/>
  <c r="J122" i="17" s="1"/>
  <c r="J40" i="17"/>
  <c r="E109" i="17"/>
  <c r="G48" i="17"/>
  <c r="G49" i="17"/>
  <c r="C48" i="17"/>
  <c r="C49" i="17"/>
  <c r="C34" i="17"/>
  <c r="H185" i="23"/>
  <c r="H186" i="23"/>
  <c r="H187" i="23"/>
  <c r="H188" i="23"/>
  <c r="H189" i="23"/>
  <c r="H184" i="23"/>
  <c r="H13" i="23"/>
  <c r="C167" i="5"/>
  <c r="C168" i="5"/>
  <c r="C123" i="5"/>
  <c r="G123" i="5"/>
  <c r="F22" i="5"/>
  <c r="K122" i="17" l="1"/>
  <c r="H18" i="23"/>
  <c r="H151" i="28"/>
  <c r="H148" i="28"/>
  <c r="H136" i="28"/>
  <c r="H141" i="28" s="1"/>
  <c r="C247" i="5"/>
  <c r="J210" i="5"/>
  <c r="I210" i="5"/>
  <c r="G112" i="5"/>
  <c r="C112" i="5"/>
  <c r="H97" i="23"/>
  <c r="H98" i="23"/>
  <c r="H99" i="23"/>
  <c r="H100" i="23"/>
  <c r="H101" i="23"/>
  <c r="H96" i="23"/>
  <c r="G253" i="5"/>
  <c r="C253" i="5"/>
  <c r="C207" i="5"/>
  <c r="C195" i="5"/>
  <c r="E114" i="5"/>
  <c r="G85" i="5"/>
  <c r="C85" i="5"/>
  <c r="C77" i="5"/>
  <c r="F69" i="5"/>
  <c r="E69" i="5"/>
  <c r="G54" i="5"/>
  <c r="C49" i="5"/>
  <c r="C53" i="5"/>
  <c r="C29" i="5"/>
  <c r="B2" i="23"/>
  <c r="B2" i="18"/>
  <c r="B58" i="18" s="1"/>
  <c r="B2" i="5"/>
  <c r="B2" i="17"/>
  <c r="B2" i="10"/>
  <c r="B1" i="30"/>
  <c r="B2" i="29"/>
  <c r="C27" i="17"/>
  <c r="C32" i="17"/>
  <c r="D33" i="26" l="1"/>
  <c r="F137" i="28"/>
  <c r="B149" i="28"/>
  <c r="B148" i="28"/>
  <c r="B147" i="28"/>
  <c r="B139" i="28"/>
  <c r="B138" i="28"/>
  <c r="B137" i="28"/>
  <c r="B136" i="28"/>
  <c r="H22" i="28"/>
  <c r="F22" i="28"/>
  <c r="C28" i="30" l="1"/>
  <c r="C29" i="30"/>
  <c r="C30" i="30"/>
  <c r="C27" i="30"/>
  <c r="C25" i="30"/>
  <c r="C24" i="30"/>
  <c r="K27" i="30"/>
  <c r="G44" i="31" s="1"/>
  <c r="J27" i="30"/>
  <c r="E27" i="30"/>
  <c r="E44" i="31" s="1"/>
  <c r="D27" i="30"/>
  <c r="C11" i="30"/>
  <c r="C12" i="30"/>
  <c r="C13" i="30"/>
  <c r="C14" i="30"/>
  <c r="C15" i="30"/>
  <c r="C16" i="30"/>
  <c r="C17" i="30"/>
  <c r="C10" i="30"/>
  <c r="K16" i="30"/>
  <c r="G14" i="31" s="1"/>
  <c r="J16" i="30"/>
  <c r="E16" i="30"/>
  <c r="D16" i="30"/>
  <c r="J37" i="29"/>
  <c r="G39" i="31"/>
  <c r="G6" i="31"/>
  <c r="C36" i="31"/>
  <c r="Q108" i="28"/>
  <c r="P108" i="28"/>
  <c r="Q101" i="28"/>
  <c r="P101" i="28"/>
  <c r="F64" i="28"/>
  <c r="H64" i="28"/>
  <c r="H58" i="28"/>
  <c r="F58" i="28"/>
  <c r="H48" i="28"/>
  <c r="F48" i="28"/>
  <c r="F43" i="27"/>
  <c r="D43" i="27"/>
  <c r="N27" i="30" l="1"/>
  <c r="D122" i="26"/>
  <c r="H16" i="30"/>
  <c r="N16" i="30"/>
  <c r="H27" i="30"/>
  <c r="E14" i="31"/>
  <c r="J256" i="5" l="1"/>
  <c r="I256" i="5"/>
  <c r="I239" i="5"/>
  <c r="J239" i="5"/>
  <c r="J234" i="5"/>
  <c r="I234" i="5"/>
  <c r="J197" i="5"/>
  <c r="I197" i="5"/>
  <c r="I188" i="5"/>
  <c r="I190" i="5" s="1"/>
  <c r="J170" i="5"/>
  <c r="I170" i="5"/>
  <c r="I172" i="5" s="1"/>
  <c r="J154" i="5"/>
  <c r="J156" i="5" s="1"/>
  <c r="I154" i="5"/>
  <c r="I156" i="5" s="1"/>
  <c r="J145" i="5"/>
  <c r="J147" i="5" s="1"/>
  <c r="I145" i="5"/>
  <c r="I147" i="5" s="1"/>
  <c r="J126" i="5"/>
  <c r="I126" i="5"/>
  <c r="I114" i="5"/>
  <c r="J114" i="5"/>
  <c r="J102" i="5"/>
  <c r="I102" i="5"/>
  <c r="J88" i="5"/>
  <c r="I88" i="5"/>
  <c r="J69" i="5"/>
  <c r="I69" i="5"/>
  <c r="J58" i="5"/>
  <c r="I58" i="5"/>
  <c r="J22" i="5"/>
  <c r="I22" i="5"/>
  <c r="E188" i="5"/>
  <c r="D60" i="26"/>
  <c r="F61" i="26"/>
  <c r="H61" i="26"/>
  <c r="D97" i="26"/>
  <c r="D100" i="26"/>
  <c r="D101" i="26"/>
  <c r="D134" i="26"/>
  <c r="F135" i="26"/>
  <c r="H135" i="26"/>
  <c r="D145" i="26"/>
  <c r="D146" i="26"/>
  <c r="D148" i="26"/>
  <c r="D149" i="26"/>
  <c r="C155" i="26"/>
  <c r="C158" i="26"/>
  <c r="C169" i="26"/>
  <c r="C171" i="26"/>
  <c r="J172" i="5" l="1"/>
  <c r="K172" i="5" s="1"/>
  <c r="K170" i="5"/>
  <c r="K234" i="5"/>
  <c r="K256" i="5"/>
  <c r="I263" i="5"/>
  <c r="J263" i="5"/>
  <c r="D135" i="26"/>
  <c r="D61" i="26"/>
  <c r="I40" i="17" l="1"/>
  <c r="I42" i="17" s="1"/>
  <c r="I18" i="17"/>
  <c r="J42" i="17"/>
  <c r="H11" i="28" s="1"/>
  <c r="J18" i="17"/>
  <c r="B3" i="25"/>
  <c r="F93" i="17"/>
  <c r="C38" i="17"/>
  <c r="E18" i="17"/>
  <c r="F18" i="17"/>
  <c r="E22" i="5"/>
  <c r="E16" i="5"/>
  <c r="G110" i="5"/>
  <c r="F114" i="5"/>
  <c r="E39" i="5" l="1"/>
  <c r="C92" i="5"/>
  <c r="F58" i="5"/>
  <c r="G27" i="5"/>
  <c r="C27" i="5"/>
  <c r="G74" i="17"/>
  <c r="C74" i="17"/>
  <c r="C66" i="17"/>
  <c r="L219" i="23"/>
  <c r="F40" i="17"/>
  <c r="G36" i="17"/>
  <c r="G32" i="17"/>
  <c r="E40" i="17"/>
  <c r="C36" i="17"/>
  <c r="F154" i="5"/>
  <c r="C181" i="5"/>
  <c r="C186" i="5"/>
  <c r="C110" i="5"/>
  <c r="E256" i="5" l="1"/>
  <c r="F256" i="5"/>
  <c r="F239" i="5"/>
  <c r="E239" i="5"/>
  <c r="E234" i="5"/>
  <c r="F234" i="5"/>
  <c r="E197" i="5"/>
  <c r="F197" i="5"/>
  <c r="F170" i="5"/>
  <c r="F172" i="5" s="1"/>
  <c r="E154" i="5"/>
  <c r="E145" i="5"/>
  <c r="F145" i="5"/>
  <c r="F126" i="5"/>
  <c r="E126" i="5"/>
  <c r="E102" i="5"/>
  <c r="F102" i="5"/>
  <c r="F88" i="5"/>
  <c r="E88" i="5"/>
  <c r="J16" i="5"/>
  <c r="I16" i="5"/>
  <c r="F16" i="5"/>
  <c r="G122" i="5"/>
  <c r="C122" i="5"/>
  <c r="C91" i="5"/>
  <c r="G126" i="5" l="1"/>
  <c r="G170" i="5"/>
  <c r="G234" i="5"/>
  <c r="I39" i="5"/>
  <c r="J138" i="5"/>
  <c r="J39" i="5"/>
  <c r="F263" i="5"/>
  <c r="F75" i="25"/>
  <c r="D75" i="25"/>
  <c r="F138" i="5"/>
  <c r="E138" i="5"/>
  <c r="F39" i="5"/>
  <c r="F19" i="28" s="1"/>
  <c r="C64" i="5"/>
  <c r="G100" i="17"/>
  <c r="C100" i="17"/>
  <c r="C65" i="17"/>
  <c r="G33" i="17"/>
  <c r="C33" i="17"/>
  <c r="I78" i="23"/>
  <c r="G78" i="23"/>
  <c r="E263" i="5"/>
  <c r="E190" i="5"/>
  <c r="F156" i="5"/>
  <c r="E156" i="5"/>
  <c r="F147" i="5"/>
  <c r="E147" i="5"/>
  <c r="C65" i="5"/>
  <c r="F109" i="17"/>
  <c r="G71" i="17"/>
  <c r="C71" i="17"/>
  <c r="C75" i="17"/>
  <c r="C77" i="17"/>
  <c r="C35" i="17"/>
  <c r="C30" i="17"/>
  <c r="E268" i="5" l="1"/>
  <c r="G172" i="5"/>
  <c r="F101" i="25"/>
  <c r="H104" i="26"/>
  <c r="F89" i="25"/>
  <c r="D89" i="25"/>
  <c r="G263" i="5"/>
  <c r="F78" i="23"/>
  <c r="F117" i="25"/>
  <c r="D117" i="25"/>
  <c r="F57" i="25"/>
  <c r="D57" i="25"/>
  <c r="A11" i="24" l="1"/>
  <c r="G102" i="17"/>
  <c r="G69" i="17"/>
  <c r="C98" i="17"/>
  <c r="C102" i="17"/>
  <c r="C107" i="17"/>
  <c r="C67" i="17"/>
  <c r="C69" i="17"/>
  <c r="C70" i="17"/>
  <c r="C87" i="17"/>
  <c r="C57" i="17"/>
  <c r="C31" i="17"/>
  <c r="I74" i="10"/>
  <c r="L47" i="10"/>
  <c r="I15" i="29" s="1"/>
  <c r="J15" i="30" s="1"/>
  <c r="C11" i="7" l="1"/>
  <c r="H15" i="4"/>
  <c r="H16" i="20" s="1"/>
  <c r="I35" i="4"/>
  <c r="H20" i="8"/>
  <c r="F20" i="8"/>
  <c r="I27" i="20"/>
  <c r="H27" i="20"/>
  <c r="I17" i="20"/>
  <c r="H17" i="20"/>
  <c r="E17" i="20"/>
  <c r="D17" i="20"/>
  <c r="D27" i="20"/>
  <c r="B26" i="20"/>
  <c r="L49" i="10"/>
  <c r="L11" i="10" s="1"/>
  <c r="C24" i="7"/>
  <c r="G70" i="18" l="1"/>
  <c r="F11" i="27" s="1"/>
  <c r="H138" i="23"/>
  <c r="H137" i="23"/>
  <c r="H136" i="23"/>
  <c r="H135" i="23"/>
  <c r="H134" i="23"/>
  <c r="H133" i="23"/>
  <c r="H132" i="23"/>
  <c r="H131" i="23"/>
  <c r="H130" i="23"/>
  <c r="H129" i="23"/>
  <c r="H128" i="23"/>
  <c r="H127" i="23"/>
  <c r="H46" i="23"/>
  <c r="H45" i="23"/>
  <c r="H44" i="23"/>
  <c r="H43" i="23"/>
  <c r="H42" i="23"/>
  <c r="H41" i="23"/>
  <c r="H40" i="23"/>
  <c r="H39" i="23"/>
  <c r="H38" i="23"/>
  <c r="H37" i="23"/>
  <c r="H36" i="23"/>
  <c r="F90" i="25" l="1"/>
  <c r="F91" i="25" s="1"/>
  <c r="H93" i="26"/>
  <c r="H94" i="26" s="1"/>
  <c r="H226" i="23"/>
  <c r="F11" i="3"/>
  <c r="B20" i="5"/>
  <c r="B258" i="5"/>
  <c r="B251" i="5"/>
  <c r="B246" i="5"/>
  <c r="B241" i="5"/>
  <c r="B236" i="5"/>
  <c r="B231" i="5"/>
  <c r="B226" i="5"/>
  <c r="B217" i="5"/>
  <c r="B212" i="5"/>
  <c r="B204" i="5"/>
  <c r="B199" i="5"/>
  <c r="B194" i="5"/>
  <c r="B192" i="5"/>
  <c r="B176" i="5"/>
  <c r="B174" i="5"/>
  <c r="B165" i="5"/>
  <c r="B158" i="5"/>
  <c r="B151" i="5"/>
  <c r="B149" i="5"/>
  <c r="B142" i="5"/>
  <c r="B140" i="5"/>
  <c r="B133" i="5"/>
  <c r="B128" i="5"/>
  <c r="B121" i="5"/>
  <c r="B116" i="5"/>
  <c r="B104" i="5"/>
  <c r="B90" i="5"/>
  <c r="B81" i="5"/>
  <c r="B76" i="5"/>
  <c r="B71" i="5"/>
  <c r="B61" i="5"/>
  <c r="B43" i="5"/>
  <c r="B41" i="5"/>
  <c r="B34" i="5"/>
  <c r="B25" i="5"/>
  <c r="B19" i="5"/>
  <c r="B13" i="5"/>
  <c r="B11" i="5"/>
  <c r="M164" i="10"/>
  <c r="M163" i="10"/>
  <c r="M162" i="10"/>
  <c r="M161" i="10"/>
  <c r="M160" i="10"/>
  <c r="M159" i="10"/>
  <c r="M157" i="10"/>
  <c r="M156" i="10"/>
  <c r="M155" i="10"/>
  <c r="M154" i="10"/>
  <c r="M153" i="10"/>
  <c r="M122" i="10"/>
  <c r="M121" i="10"/>
  <c r="M120" i="10"/>
  <c r="M119" i="10"/>
  <c r="M118" i="10"/>
  <c r="M117" i="10"/>
  <c r="M116" i="10"/>
  <c r="M115" i="10"/>
  <c r="M114" i="10"/>
  <c r="M113" i="10"/>
  <c r="M112" i="10"/>
  <c r="M106" i="10"/>
  <c r="M105" i="10"/>
  <c r="M104" i="10"/>
  <c r="M103" i="10"/>
  <c r="J188" i="5"/>
  <c r="J190" i="5" s="1"/>
  <c r="J268" i="5" s="1"/>
  <c r="G45" i="5"/>
  <c r="G63" i="5"/>
  <c r="G83" i="5"/>
  <c r="G84" i="5"/>
  <c r="G100" i="5"/>
  <c r="F188" i="5"/>
  <c r="F190" i="5" s="1"/>
  <c r="F268" i="5" s="1"/>
  <c r="G206" i="5"/>
  <c r="G105" i="5"/>
  <c r="G82" i="5"/>
  <c r="G62" i="5"/>
  <c r="G44" i="5"/>
  <c r="G20" i="5"/>
  <c r="G14" i="5"/>
  <c r="E9" i="17"/>
  <c r="J9" i="17"/>
  <c r="G113" i="17"/>
  <c r="G96" i="17"/>
  <c r="G25" i="17"/>
  <c r="I9" i="5"/>
  <c r="J9" i="5" s="1"/>
  <c r="L118" i="10"/>
  <c r="L114" i="10"/>
  <c r="L104" i="10"/>
  <c r="L103" i="10"/>
  <c r="N114" i="10" l="1"/>
  <c r="J30" i="29"/>
  <c r="F142" i="26"/>
  <c r="H72" i="26"/>
  <c r="F35" i="25"/>
  <c r="H39" i="26"/>
  <c r="F37" i="25"/>
  <c r="H41" i="26"/>
  <c r="F41" i="25"/>
  <c r="H45" i="26"/>
  <c r="F43" i="25"/>
  <c r="H47" i="26"/>
  <c r="F45" i="25"/>
  <c r="H49" i="26"/>
  <c r="F47" i="25"/>
  <c r="H51" i="26"/>
  <c r="F49" i="25"/>
  <c r="H53" i="26"/>
  <c r="F70" i="25"/>
  <c r="H73" i="26"/>
  <c r="F71" i="25"/>
  <c r="H74" i="26"/>
  <c r="F81" i="25"/>
  <c r="H84" i="26"/>
  <c r="F82" i="25"/>
  <c r="H85" i="26"/>
  <c r="F83" i="25"/>
  <c r="H86" i="26"/>
  <c r="F34" i="25"/>
  <c r="H38" i="26"/>
  <c r="F36" i="25"/>
  <c r="H40" i="26"/>
  <c r="F40" i="25"/>
  <c r="H44" i="26"/>
  <c r="F42" i="25"/>
  <c r="H46" i="26"/>
  <c r="F44" i="25"/>
  <c r="H48" i="26"/>
  <c r="F46" i="25"/>
  <c r="H50" i="26"/>
  <c r="F48" i="25"/>
  <c r="H52" i="26"/>
  <c r="F50" i="25"/>
  <c r="H54" i="26"/>
  <c r="F78" i="25"/>
  <c r="H81" i="26"/>
  <c r="F79" i="25"/>
  <c r="H82" i="26"/>
  <c r="F72" i="25"/>
  <c r="H75" i="26"/>
  <c r="F73" i="25"/>
  <c r="H76" i="26"/>
  <c r="F74" i="25"/>
  <c r="H77" i="26"/>
  <c r="I28" i="4"/>
  <c r="F69" i="25"/>
  <c r="D123" i="25"/>
  <c r="D124" i="25" s="1"/>
  <c r="M158" i="10"/>
  <c r="L163" i="10"/>
  <c r="N163" i="10" s="1"/>
  <c r="L162" i="10"/>
  <c r="L161" i="10"/>
  <c r="N161" i="10" s="1"/>
  <c r="L160" i="10"/>
  <c r="L159" i="10"/>
  <c r="N159" i="10" s="1"/>
  <c r="L158" i="10"/>
  <c r="K224" i="5"/>
  <c r="L157" i="10"/>
  <c r="N157" i="10" s="1"/>
  <c r="L156" i="10"/>
  <c r="K210" i="5"/>
  <c r="L155" i="10"/>
  <c r="N155" i="10" s="1"/>
  <c r="L154" i="10"/>
  <c r="K197" i="5"/>
  <c r="L153" i="10"/>
  <c r="L147" i="10"/>
  <c r="L149" i="10" s="1"/>
  <c r="L141" i="10"/>
  <c r="L143" i="10" s="1"/>
  <c r="L134" i="10"/>
  <c r="L136" i="10" s="1"/>
  <c r="L128" i="10"/>
  <c r="K131" i="5"/>
  <c r="L121" i="10"/>
  <c r="N121" i="10" s="1"/>
  <c r="K126" i="5"/>
  <c r="L120" i="10"/>
  <c r="N120" i="10" s="1"/>
  <c r="L119" i="10"/>
  <c r="N118" i="10"/>
  <c r="K102" i="5"/>
  <c r="L117" i="10"/>
  <c r="N117" i="10" s="1"/>
  <c r="K88" i="5"/>
  <c r="L116" i="10"/>
  <c r="N116" i="10" s="1"/>
  <c r="K79" i="5"/>
  <c r="L115" i="10"/>
  <c r="N115" i="10" s="1"/>
  <c r="K69" i="5"/>
  <c r="L113" i="10"/>
  <c r="N113" i="10" s="1"/>
  <c r="K58" i="5"/>
  <c r="L112" i="10"/>
  <c r="L106" i="10"/>
  <c r="N106" i="10" s="1"/>
  <c r="K31" i="5"/>
  <c r="L105" i="10"/>
  <c r="N105" i="10" s="1"/>
  <c r="N104" i="10"/>
  <c r="K16" i="5"/>
  <c r="L164" i="10"/>
  <c r="M147" i="10"/>
  <c r="M141" i="10"/>
  <c r="M134" i="10"/>
  <c r="M128" i="10"/>
  <c r="M124" i="10"/>
  <c r="J25" i="29" s="1"/>
  <c r="N103" i="10"/>
  <c r="M108" i="10"/>
  <c r="J24" i="29" s="1"/>
  <c r="K22" i="5"/>
  <c r="K114" i="5"/>
  <c r="K188" i="5"/>
  <c r="L58" i="10"/>
  <c r="I17" i="29" s="1"/>
  <c r="J17" i="30" s="1"/>
  <c r="L57" i="10"/>
  <c r="L56" i="10"/>
  <c r="L55" i="10"/>
  <c r="I13" i="29" s="1"/>
  <c r="J13" i="30" s="1"/>
  <c r="L54" i="10"/>
  <c r="L53" i="10"/>
  <c r="M47" i="10"/>
  <c r="J15" i="29" s="1"/>
  <c r="L41" i="10"/>
  <c r="I10" i="29" s="1"/>
  <c r="N141" i="10" l="1"/>
  <c r="J31" i="29"/>
  <c r="I30" i="29"/>
  <c r="H36" i="28"/>
  <c r="F143" i="26"/>
  <c r="F51" i="25"/>
  <c r="I12" i="29"/>
  <c r="J12" i="30" s="1"/>
  <c r="H38" i="28"/>
  <c r="K24" i="30"/>
  <c r="H20" i="28"/>
  <c r="K25" i="30"/>
  <c r="L75" i="10"/>
  <c r="H25" i="4" s="1"/>
  <c r="H28" i="20" s="1"/>
  <c r="I27" i="29"/>
  <c r="J28" i="30" s="1"/>
  <c r="L77" i="10"/>
  <c r="H27" i="4" s="1"/>
  <c r="H30" i="20" s="1"/>
  <c r="I29" i="29"/>
  <c r="J30" i="30" s="1"/>
  <c r="L76" i="10"/>
  <c r="H26" i="4" s="1"/>
  <c r="H29" i="20" s="1"/>
  <c r="I28" i="29"/>
  <c r="J29" i="30" s="1"/>
  <c r="I31" i="29"/>
  <c r="H14" i="4"/>
  <c r="H15" i="20" s="1"/>
  <c r="I14" i="29"/>
  <c r="J14" i="30" s="1"/>
  <c r="J10" i="30"/>
  <c r="H11" i="4"/>
  <c r="H12" i="20" s="1"/>
  <c r="I11" i="29"/>
  <c r="J11" i="30" s="1"/>
  <c r="K15" i="30"/>
  <c r="H79" i="26"/>
  <c r="F38" i="25"/>
  <c r="F53" i="25"/>
  <c r="F54" i="25" s="1"/>
  <c r="H57" i="26"/>
  <c r="H58" i="26" s="1"/>
  <c r="F63" i="25"/>
  <c r="F64" i="25" s="1"/>
  <c r="H66" i="26"/>
  <c r="H67" i="26" s="1"/>
  <c r="F80" i="25"/>
  <c r="F84" i="25" s="1"/>
  <c r="F111" i="25" s="1"/>
  <c r="H83" i="26"/>
  <c r="H87" i="26" s="1"/>
  <c r="H55" i="26"/>
  <c r="H42" i="26"/>
  <c r="F25" i="25"/>
  <c r="H30" i="26"/>
  <c r="F59" i="25"/>
  <c r="F60" i="25" s="1"/>
  <c r="H63" i="26"/>
  <c r="H64" i="26" s="1"/>
  <c r="F66" i="25"/>
  <c r="F67" i="25" s="1"/>
  <c r="H69" i="26"/>
  <c r="H70" i="26" s="1"/>
  <c r="F76" i="25"/>
  <c r="F107" i="25" s="1"/>
  <c r="F108" i="25" s="1"/>
  <c r="M166" i="10"/>
  <c r="I29" i="4"/>
  <c r="H36" i="8" s="1"/>
  <c r="N153" i="10"/>
  <c r="H28" i="4"/>
  <c r="K263" i="5"/>
  <c r="K190" i="5"/>
  <c r="L130" i="10"/>
  <c r="H26" i="20"/>
  <c r="N112" i="10"/>
  <c r="L108" i="10"/>
  <c r="I24" i="29" s="1"/>
  <c r="K39" i="5"/>
  <c r="H29" i="4"/>
  <c r="L166" i="10"/>
  <c r="H34" i="8"/>
  <c r="M149" i="10"/>
  <c r="J29" i="29" s="1"/>
  <c r="N147" i="10"/>
  <c r="M143" i="10"/>
  <c r="M136" i="10"/>
  <c r="J27" i="29" s="1"/>
  <c r="M130" i="10"/>
  <c r="K26" i="30" s="1"/>
  <c r="I26" i="20"/>
  <c r="M73" i="10"/>
  <c r="M72" i="10"/>
  <c r="H17" i="4"/>
  <c r="H18" i="20" s="1"/>
  <c r="H12" i="4"/>
  <c r="H13" i="20" s="1"/>
  <c r="H10" i="4"/>
  <c r="H11" i="20" s="1"/>
  <c r="L43" i="10"/>
  <c r="L10" i="10" s="1"/>
  <c r="H13" i="4"/>
  <c r="L60" i="10"/>
  <c r="K52" i="17"/>
  <c r="M53" i="10"/>
  <c r="J11" i="29" s="1"/>
  <c r="M49" i="10"/>
  <c r="I15" i="4"/>
  <c r="N47" i="10"/>
  <c r="J20" i="17"/>
  <c r="J124" i="17" s="1"/>
  <c r="M41" i="10"/>
  <c r="J10" i="29" s="1"/>
  <c r="K42" i="17"/>
  <c r="K40" i="17"/>
  <c r="K18" i="17"/>
  <c r="I20" i="17"/>
  <c r="I124" i="17" s="1"/>
  <c r="K124" i="17" l="1"/>
  <c r="J28" i="29"/>
  <c r="K29" i="30" s="1"/>
  <c r="N29" i="30" s="1"/>
  <c r="N143" i="10"/>
  <c r="M78" i="10"/>
  <c r="M169" i="10"/>
  <c r="H89" i="26"/>
  <c r="H158" i="26" s="1"/>
  <c r="H40" i="28"/>
  <c r="H50" i="28" s="1"/>
  <c r="J24" i="30"/>
  <c r="G41" i="31"/>
  <c r="H21" i="28"/>
  <c r="G43" i="31"/>
  <c r="H23" i="28"/>
  <c r="K28" i="30"/>
  <c r="H24" i="28"/>
  <c r="H25" i="28"/>
  <c r="K30" i="30"/>
  <c r="J26" i="30"/>
  <c r="N26" i="30" s="1"/>
  <c r="G42" i="31"/>
  <c r="K11" i="30"/>
  <c r="N11" i="30" s="1"/>
  <c r="G13" i="31"/>
  <c r="N15" i="30"/>
  <c r="K10" i="30"/>
  <c r="J19" i="30"/>
  <c r="I19" i="29"/>
  <c r="F110" i="25"/>
  <c r="F10" i="25"/>
  <c r="H20" i="26"/>
  <c r="F13" i="25"/>
  <c r="H22" i="26"/>
  <c r="K20" i="17"/>
  <c r="N166" i="10"/>
  <c r="F86" i="25"/>
  <c r="L72" i="10"/>
  <c r="H22" i="4" s="1"/>
  <c r="H24" i="20" s="1"/>
  <c r="N108" i="10"/>
  <c r="L78" i="10"/>
  <c r="M77" i="10"/>
  <c r="N149" i="10"/>
  <c r="M76" i="10"/>
  <c r="N76" i="10" s="1"/>
  <c r="M75" i="10"/>
  <c r="I23" i="4"/>
  <c r="I22" i="4"/>
  <c r="M58" i="10"/>
  <c r="J17" i="29" s="1"/>
  <c r="M57" i="10"/>
  <c r="H25" i="26" s="1"/>
  <c r="M56" i="10"/>
  <c r="M55" i="10"/>
  <c r="L12" i="10"/>
  <c r="L14" i="10" s="1"/>
  <c r="L62" i="10"/>
  <c r="H14" i="20"/>
  <c r="H19" i="4"/>
  <c r="K62" i="17"/>
  <c r="M54" i="10"/>
  <c r="J14" i="29" s="1"/>
  <c r="I11" i="4"/>
  <c r="I12" i="20" s="1"/>
  <c r="N53" i="10"/>
  <c r="M11" i="10"/>
  <c r="N11" i="10" s="1"/>
  <c r="N49" i="10"/>
  <c r="H10" i="8"/>
  <c r="I16" i="20"/>
  <c r="M43" i="10"/>
  <c r="I10" i="4"/>
  <c r="N41" i="10"/>
  <c r="N78" i="10" l="1"/>
  <c r="J33" i="29"/>
  <c r="L28" i="29" s="1"/>
  <c r="J13" i="29"/>
  <c r="K13" i="30" s="1"/>
  <c r="H27" i="26"/>
  <c r="J12" i="29"/>
  <c r="N72" i="10"/>
  <c r="H28" i="28"/>
  <c r="G47" i="31"/>
  <c r="G45" i="31"/>
  <c r="N24" i="30"/>
  <c r="N28" i="30"/>
  <c r="L31" i="29"/>
  <c r="G46" i="31"/>
  <c r="N30" i="30"/>
  <c r="K32" i="30"/>
  <c r="K14" i="30"/>
  <c r="K17" i="30"/>
  <c r="G9" i="31"/>
  <c r="G8" i="31"/>
  <c r="N10" i="30"/>
  <c r="F22" i="25"/>
  <c r="H28" i="26"/>
  <c r="F20" i="25"/>
  <c r="F16" i="25"/>
  <c r="H24" i="26"/>
  <c r="H26" i="26" s="1"/>
  <c r="F29" i="25"/>
  <c r="H32" i="26"/>
  <c r="M80" i="10"/>
  <c r="N57" i="10"/>
  <c r="F17" i="25"/>
  <c r="I27" i="4"/>
  <c r="N77" i="10"/>
  <c r="I26" i="4"/>
  <c r="I25" i="4"/>
  <c r="I25" i="20"/>
  <c r="H19" i="8"/>
  <c r="I24" i="20"/>
  <c r="H18" i="8"/>
  <c r="I17" i="4"/>
  <c r="I18" i="20" s="1"/>
  <c r="N58" i="10"/>
  <c r="I12" i="4"/>
  <c r="I13" i="20" s="1"/>
  <c r="N56" i="10"/>
  <c r="I13" i="4"/>
  <c r="I14" i="20" s="1"/>
  <c r="N55" i="10"/>
  <c r="I14" i="4"/>
  <c r="I15" i="20" s="1"/>
  <c r="N54" i="10"/>
  <c r="M60" i="10"/>
  <c r="M12" i="10" s="1"/>
  <c r="N12" i="10" s="1"/>
  <c r="I11" i="20"/>
  <c r="M10" i="10"/>
  <c r="N43" i="10"/>
  <c r="L29" i="29" l="1"/>
  <c r="L25" i="29"/>
  <c r="L24" i="29"/>
  <c r="L27" i="29"/>
  <c r="L30" i="29"/>
  <c r="L26" i="29"/>
  <c r="J19" i="29"/>
  <c r="L16" i="29" s="1"/>
  <c r="H12" i="28"/>
  <c r="H15" i="28" s="1"/>
  <c r="H35" i="26"/>
  <c r="H155" i="26" s="1"/>
  <c r="H161" i="26" s="1"/>
  <c r="H165" i="26" s="1"/>
  <c r="K12" i="30"/>
  <c r="N12" i="30" s="1"/>
  <c r="F18" i="25"/>
  <c r="F31" i="25" s="1"/>
  <c r="G49" i="31"/>
  <c r="M27" i="30"/>
  <c r="M25" i="30"/>
  <c r="M24" i="30"/>
  <c r="M26" i="30"/>
  <c r="M29" i="30"/>
  <c r="M28" i="30"/>
  <c r="M30" i="30"/>
  <c r="G15" i="31"/>
  <c r="N17" i="30"/>
  <c r="G11" i="31"/>
  <c r="N13" i="30"/>
  <c r="G12" i="31"/>
  <c r="N14" i="30"/>
  <c r="I30" i="20"/>
  <c r="H23" i="8"/>
  <c r="H22" i="8"/>
  <c r="I29" i="20"/>
  <c r="I28" i="20"/>
  <c r="H21" i="8"/>
  <c r="M62" i="10"/>
  <c r="N62" i="10" s="1"/>
  <c r="H11" i="8"/>
  <c r="N60" i="10"/>
  <c r="N10" i="10"/>
  <c r="M14" i="10"/>
  <c r="N14" i="10" s="1"/>
  <c r="I20" i="20"/>
  <c r="J11" i="20" s="1"/>
  <c r="H20" i="20"/>
  <c r="I19" i="4"/>
  <c r="L17" i="29" l="1"/>
  <c r="J35" i="29"/>
  <c r="L33" i="29"/>
  <c r="L13" i="29"/>
  <c r="L11" i="29"/>
  <c r="H30" i="28"/>
  <c r="H66" i="28" s="1"/>
  <c r="H70" i="28" s="1"/>
  <c r="F68" i="28" s="1"/>
  <c r="F163" i="26" s="1"/>
  <c r="D163" i="26" s="1"/>
  <c r="L14" i="29"/>
  <c r="L12" i="29"/>
  <c r="L10" i="29"/>
  <c r="L15" i="29"/>
  <c r="K19" i="30"/>
  <c r="K34" i="30" s="1"/>
  <c r="G10" i="31"/>
  <c r="G17" i="31" s="1"/>
  <c r="N19" i="30"/>
  <c r="M32" i="30"/>
  <c r="I32" i="20"/>
  <c r="J24" i="20" s="1"/>
  <c r="J17" i="4"/>
  <c r="J15" i="4"/>
  <c r="J13" i="4"/>
  <c r="J11" i="4"/>
  <c r="J16" i="4"/>
  <c r="J14" i="4"/>
  <c r="J12" i="4"/>
  <c r="J10" i="4"/>
  <c r="J18" i="20"/>
  <c r="J16" i="20"/>
  <c r="J13" i="20"/>
  <c r="J17" i="20"/>
  <c r="J14" i="20"/>
  <c r="J15" i="20"/>
  <c r="J12" i="20"/>
  <c r="I31" i="4"/>
  <c r="F122" i="17"/>
  <c r="C113" i="17"/>
  <c r="B96" i="17"/>
  <c r="C96" i="17" s="1"/>
  <c r="C47" i="17"/>
  <c r="B26" i="17"/>
  <c r="B25" i="17"/>
  <c r="C25" i="17" s="1"/>
  <c r="C117" i="17"/>
  <c r="B117" i="17"/>
  <c r="C111" i="17"/>
  <c r="B111" i="17"/>
  <c r="C95" i="17"/>
  <c r="B95" i="17"/>
  <c r="C64" i="17"/>
  <c r="B64" i="17"/>
  <c r="C55" i="17"/>
  <c r="B55" i="17"/>
  <c r="C46" i="17"/>
  <c r="B46" i="17"/>
  <c r="C44" i="17"/>
  <c r="B44" i="17"/>
  <c r="C24" i="17"/>
  <c r="B24" i="17"/>
  <c r="C22" i="17"/>
  <c r="B22" i="17"/>
  <c r="C13" i="17"/>
  <c r="B13" i="17"/>
  <c r="C11" i="17"/>
  <c r="B11" i="17"/>
  <c r="E52" i="17"/>
  <c r="D10" i="16"/>
  <c r="C20" i="5"/>
  <c r="C14" i="5"/>
  <c r="I226" i="23"/>
  <c r="I195" i="23"/>
  <c r="I166" i="23"/>
  <c r="I140" i="23"/>
  <c r="G226" i="23"/>
  <c r="F226" i="23"/>
  <c r="G195" i="23"/>
  <c r="F195" i="23"/>
  <c r="G166" i="23"/>
  <c r="F166" i="23"/>
  <c r="I108" i="23"/>
  <c r="I48" i="23"/>
  <c r="G140" i="23"/>
  <c r="F140" i="23"/>
  <c r="G108" i="23"/>
  <c r="F108" i="23"/>
  <c r="G48" i="23"/>
  <c r="F48" i="23"/>
  <c r="B121" i="23"/>
  <c r="B119" i="23"/>
  <c r="F62" i="8"/>
  <c r="F56" i="8"/>
  <c r="F46" i="8"/>
  <c r="F40" i="3"/>
  <c r="D40" i="3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D72" i="15"/>
  <c r="D73" i="15"/>
  <c r="D74" i="15"/>
  <c r="D75" i="15"/>
  <c r="D76" i="15"/>
  <c r="D77" i="15"/>
  <c r="D78" i="15"/>
  <c r="D79" i="15"/>
  <c r="D80" i="15"/>
  <c r="D81" i="15"/>
  <c r="D82" i="15"/>
  <c r="D83" i="15"/>
  <c r="D84" i="15"/>
  <c r="D85" i="15"/>
  <c r="D86" i="15"/>
  <c r="D87" i="15"/>
  <c r="D88" i="15"/>
  <c r="D89" i="15"/>
  <c r="D90" i="15"/>
  <c r="D91" i="15"/>
  <c r="D92" i="15"/>
  <c r="D93" i="15"/>
  <c r="D94" i="15"/>
  <c r="D95" i="15"/>
  <c r="D96" i="15"/>
  <c r="D97" i="15"/>
  <c r="D98" i="15"/>
  <c r="D99" i="15"/>
  <c r="D100" i="15"/>
  <c r="D101" i="15"/>
  <c r="D102" i="15"/>
  <c r="D103" i="15"/>
  <c r="D104" i="15"/>
  <c r="D105" i="15"/>
  <c r="D106" i="15"/>
  <c r="D107" i="15"/>
  <c r="D108" i="15"/>
  <c r="D109" i="15"/>
  <c r="D110" i="15"/>
  <c r="D111" i="15"/>
  <c r="D112" i="15"/>
  <c r="D113" i="15"/>
  <c r="D114" i="15"/>
  <c r="D115" i="15"/>
  <c r="D116" i="15"/>
  <c r="D117" i="15"/>
  <c r="D118" i="15"/>
  <c r="D119" i="15"/>
  <c r="D120" i="15"/>
  <c r="D121" i="15"/>
  <c r="D122" i="15"/>
  <c r="D123" i="15"/>
  <c r="D124" i="15"/>
  <c r="D125" i="15"/>
  <c r="D126" i="15"/>
  <c r="D127" i="15"/>
  <c r="D128" i="15"/>
  <c r="D129" i="15"/>
  <c r="D130" i="15"/>
  <c r="D131" i="15"/>
  <c r="D132" i="15"/>
  <c r="D133" i="15"/>
  <c r="D134" i="15"/>
  <c r="D135" i="15"/>
  <c r="D136" i="15"/>
  <c r="D137" i="15"/>
  <c r="D138" i="15"/>
  <c r="D139" i="15"/>
  <c r="D140" i="15"/>
  <c r="D141" i="15"/>
  <c r="D142" i="15"/>
  <c r="D143" i="15"/>
  <c r="D144" i="15"/>
  <c r="D145" i="15"/>
  <c r="D146" i="15"/>
  <c r="D147" i="15"/>
  <c r="D148" i="15"/>
  <c r="D149" i="15"/>
  <c r="D150" i="15"/>
  <c r="D151" i="15"/>
  <c r="D152" i="15"/>
  <c r="D153" i="15"/>
  <c r="D154" i="15"/>
  <c r="D155" i="15"/>
  <c r="D156" i="15"/>
  <c r="D157" i="15"/>
  <c r="D158" i="15"/>
  <c r="D159" i="15"/>
  <c r="D160" i="15"/>
  <c r="D161" i="15"/>
  <c r="D162" i="15"/>
  <c r="D163" i="15"/>
  <c r="D164" i="15"/>
  <c r="D165" i="15"/>
  <c r="D166" i="15"/>
  <c r="D167" i="15"/>
  <c r="D168" i="15"/>
  <c r="D169" i="15"/>
  <c r="D170" i="15"/>
  <c r="D171" i="15"/>
  <c r="D172" i="15"/>
  <c r="D173" i="15"/>
  <c r="D174" i="15"/>
  <c r="D175" i="15"/>
  <c r="D176" i="15"/>
  <c r="D177" i="15"/>
  <c r="D178" i="15"/>
  <c r="D179" i="15"/>
  <c r="D180" i="15"/>
  <c r="D181" i="15"/>
  <c r="D182" i="15"/>
  <c r="D183" i="15"/>
  <c r="D184" i="15"/>
  <c r="D185" i="15"/>
  <c r="D186" i="15"/>
  <c r="D187" i="15"/>
  <c r="D188" i="15"/>
  <c r="D189" i="15"/>
  <c r="D190" i="15"/>
  <c r="D191" i="15"/>
  <c r="D192" i="15"/>
  <c r="D193" i="15"/>
  <c r="D194" i="15"/>
  <c r="D195" i="15"/>
  <c r="D196" i="15"/>
  <c r="D197" i="15"/>
  <c r="D198" i="15"/>
  <c r="D199" i="15"/>
  <c r="D200" i="15"/>
  <c r="D201" i="15"/>
  <c r="D202" i="15"/>
  <c r="Q9" i="15"/>
  <c r="Q10" i="15"/>
  <c r="Q11" i="15"/>
  <c r="Q12" i="15"/>
  <c r="Q13" i="15"/>
  <c r="Q14" i="15"/>
  <c r="Q15" i="15"/>
  <c r="Q16" i="15"/>
  <c r="Q17" i="15"/>
  <c r="Q18" i="15"/>
  <c r="Q19" i="15"/>
  <c r="Q20" i="15"/>
  <c r="Q21" i="15"/>
  <c r="Q22" i="15"/>
  <c r="Q23" i="15"/>
  <c r="Q24" i="15"/>
  <c r="Q25" i="15"/>
  <c r="Q26" i="15"/>
  <c r="Q27" i="15"/>
  <c r="Q28" i="15"/>
  <c r="Q29" i="15"/>
  <c r="Q30" i="15"/>
  <c r="Q31" i="15"/>
  <c r="Q32" i="15"/>
  <c r="Q33" i="15"/>
  <c r="Q34" i="15"/>
  <c r="Q35" i="15"/>
  <c r="Q36" i="15"/>
  <c r="Q37" i="15"/>
  <c r="Q38" i="15"/>
  <c r="Q39" i="15"/>
  <c r="Q40" i="15"/>
  <c r="Q41" i="15"/>
  <c r="Q42" i="15"/>
  <c r="Q43" i="15"/>
  <c r="Q44" i="15"/>
  <c r="Q45" i="15"/>
  <c r="Q46" i="15"/>
  <c r="Q47" i="15"/>
  <c r="Q48" i="15"/>
  <c r="Q49" i="15"/>
  <c r="Q50" i="15"/>
  <c r="Q51" i="15"/>
  <c r="Q52" i="15"/>
  <c r="Q53" i="15"/>
  <c r="Q54" i="15"/>
  <c r="Q55" i="15"/>
  <c r="Q56" i="15"/>
  <c r="Q57" i="15"/>
  <c r="Q58" i="15"/>
  <c r="Q59" i="15"/>
  <c r="Q60" i="15"/>
  <c r="Q61" i="15"/>
  <c r="Q62" i="15"/>
  <c r="Q63" i="15"/>
  <c r="Q64" i="15"/>
  <c r="Q65" i="15"/>
  <c r="Q66" i="15"/>
  <c r="Q67" i="15"/>
  <c r="Q68" i="15"/>
  <c r="Q69" i="15"/>
  <c r="Q70" i="15"/>
  <c r="Q71" i="15"/>
  <c r="Q72" i="15"/>
  <c r="Q73" i="15"/>
  <c r="Q74" i="15"/>
  <c r="Q75" i="15"/>
  <c r="Q76" i="15"/>
  <c r="Q77" i="15"/>
  <c r="Q78" i="15"/>
  <c r="Q79" i="15"/>
  <c r="Q80" i="15"/>
  <c r="Q81" i="15"/>
  <c r="Q82" i="15"/>
  <c r="Q83" i="15"/>
  <c r="Q84" i="15"/>
  <c r="Q85" i="15"/>
  <c r="Q86" i="15"/>
  <c r="Q87" i="15"/>
  <c r="Q88" i="15"/>
  <c r="Q89" i="15"/>
  <c r="Q90" i="15"/>
  <c r="Q91" i="15"/>
  <c r="Q92" i="15"/>
  <c r="Q93" i="15"/>
  <c r="Q94" i="15"/>
  <c r="Q95" i="15"/>
  <c r="Q96" i="15"/>
  <c r="Q97" i="15"/>
  <c r="Q98" i="15"/>
  <c r="Q99" i="15"/>
  <c r="Q100" i="15"/>
  <c r="Q101" i="15"/>
  <c r="Q102" i="15"/>
  <c r="Q103" i="15"/>
  <c r="Q104" i="15"/>
  <c r="Q105" i="15"/>
  <c r="Q106" i="15"/>
  <c r="Q107" i="15"/>
  <c r="Q108" i="15"/>
  <c r="Q109" i="15"/>
  <c r="Q110" i="15"/>
  <c r="Q111" i="15"/>
  <c r="Q112" i="15"/>
  <c r="Q113" i="15"/>
  <c r="Q114" i="15"/>
  <c r="Q115" i="15"/>
  <c r="Q116" i="15"/>
  <c r="Q117" i="15"/>
  <c r="Q118" i="15"/>
  <c r="Q119" i="15"/>
  <c r="Q120" i="15"/>
  <c r="Q121" i="15"/>
  <c r="Q122" i="15"/>
  <c r="Q123" i="15"/>
  <c r="Q124" i="15"/>
  <c r="Q125" i="15"/>
  <c r="Q126" i="15"/>
  <c r="Q127" i="15"/>
  <c r="Q128" i="15"/>
  <c r="Q129" i="15"/>
  <c r="Q130" i="15"/>
  <c r="Q131" i="15"/>
  <c r="Q132" i="15"/>
  <c r="Q133" i="15"/>
  <c r="Q134" i="15"/>
  <c r="Q135" i="15"/>
  <c r="Q136" i="15"/>
  <c r="Q137" i="15"/>
  <c r="Q138" i="15"/>
  <c r="Q139" i="15"/>
  <c r="Q140" i="15"/>
  <c r="Q141" i="15"/>
  <c r="Q142" i="15"/>
  <c r="Q143" i="15"/>
  <c r="Q144" i="15"/>
  <c r="Q145" i="15"/>
  <c r="Q146" i="15"/>
  <c r="Q147" i="15"/>
  <c r="Q148" i="15"/>
  <c r="Q149" i="15"/>
  <c r="Q150" i="15"/>
  <c r="Q151" i="15"/>
  <c r="Q152" i="15"/>
  <c r="Q153" i="15"/>
  <c r="Q154" i="15"/>
  <c r="Q155" i="15"/>
  <c r="Q156" i="15"/>
  <c r="Q157" i="15"/>
  <c r="Q158" i="15"/>
  <c r="Q159" i="15"/>
  <c r="Q160" i="15"/>
  <c r="Q161" i="15"/>
  <c r="Q162" i="15"/>
  <c r="Q163" i="15"/>
  <c r="Q164" i="15"/>
  <c r="Q165" i="15"/>
  <c r="Q166" i="15"/>
  <c r="Q167" i="15"/>
  <c r="Q168" i="15"/>
  <c r="Q169" i="15"/>
  <c r="Q170" i="15"/>
  <c r="Q171" i="15"/>
  <c r="Q172" i="15"/>
  <c r="Q173" i="15"/>
  <c r="Q174" i="15"/>
  <c r="Q175" i="15"/>
  <c r="Q176" i="15"/>
  <c r="Q177" i="15"/>
  <c r="Q178" i="15"/>
  <c r="Q179" i="15"/>
  <c r="Q180" i="15"/>
  <c r="Q181" i="15"/>
  <c r="Q182" i="15"/>
  <c r="Q183" i="15"/>
  <c r="Q184" i="15"/>
  <c r="Q185" i="15"/>
  <c r="Q186" i="15"/>
  <c r="Q187" i="15"/>
  <c r="Q188" i="15"/>
  <c r="Q189" i="15"/>
  <c r="Q190" i="15"/>
  <c r="Q191" i="15"/>
  <c r="Q192" i="15"/>
  <c r="Q193" i="15"/>
  <c r="Q194" i="15"/>
  <c r="Q195" i="15"/>
  <c r="Q196" i="15"/>
  <c r="Q197" i="15"/>
  <c r="Q198" i="15"/>
  <c r="Q199" i="15"/>
  <c r="Q200" i="15"/>
  <c r="Q201" i="15"/>
  <c r="Q202" i="15"/>
  <c r="Q8" i="15"/>
  <c r="D8" i="15"/>
  <c r="O9" i="11"/>
  <c r="O10" i="11"/>
  <c r="O11" i="11"/>
  <c r="O12" i="11"/>
  <c r="O13" i="11"/>
  <c r="O14" i="11"/>
  <c r="O15" i="11"/>
  <c r="O16" i="11"/>
  <c r="O17" i="11"/>
  <c r="O18" i="11"/>
  <c r="O19" i="11"/>
  <c r="O20" i="11"/>
  <c r="O21" i="11"/>
  <c r="O22" i="11"/>
  <c r="O23" i="11"/>
  <c r="O24" i="11"/>
  <c r="O25" i="11"/>
  <c r="O26" i="11"/>
  <c r="O27" i="11"/>
  <c r="O28" i="11"/>
  <c r="O29" i="11"/>
  <c r="O30" i="11"/>
  <c r="O31" i="11"/>
  <c r="O32" i="11"/>
  <c r="O33" i="11"/>
  <c r="O34" i="11"/>
  <c r="O35" i="11"/>
  <c r="O36" i="11"/>
  <c r="O37" i="11"/>
  <c r="O38" i="11"/>
  <c r="O39" i="11"/>
  <c r="O40" i="11"/>
  <c r="O41" i="11"/>
  <c r="O42" i="11"/>
  <c r="O43" i="11"/>
  <c r="O44" i="11"/>
  <c r="O45" i="11"/>
  <c r="O46" i="11"/>
  <c r="O47" i="11"/>
  <c r="O48" i="11"/>
  <c r="O49" i="11"/>
  <c r="O50" i="11"/>
  <c r="O51" i="11"/>
  <c r="O52" i="11"/>
  <c r="O53" i="11"/>
  <c r="O54" i="11"/>
  <c r="O55" i="11"/>
  <c r="O56" i="11"/>
  <c r="O57" i="11"/>
  <c r="O58" i="11"/>
  <c r="O59" i="11"/>
  <c r="O60" i="11"/>
  <c r="O61" i="11"/>
  <c r="O62" i="11"/>
  <c r="O63" i="11"/>
  <c r="O64" i="11"/>
  <c r="O65" i="11"/>
  <c r="O66" i="11"/>
  <c r="O67" i="11"/>
  <c r="O68" i="11"/>
  <c r="O69" i="11"/>
  <c r="O70" i="11"/>
  <c r="O71" i="11"/>
  <c r="O72" i="11"/>
  <c r="O73" i="11"/>
  <c r="O74" i="11"/>
  <c r="O75" i="11"/>
  <c r="O76" i="11"/>
  <c r="O77" i="11"/>
  <c r="O78" i="11"/>
  <c r="O79" i="11"/>
  <c r="O80" i="11"/>
  <c r="O81" i="11"/>
  <c r="O82" i="11"/>
  <c r="O83" i="11"/>
  <c r="O84" i="11"/>
  <c r="O85" i="11"/>
  <c r="O86" i="11"/>
  <c r="O87" i="11"/>
  <c r="O88" i="11"/>
  <c r="O89" i="11"/>
  <c r="O90" i="11"/>
  <c r="O91" i="11"/>
  <c r="O92" i="11"/>
  <c r="O93" i="11"/>
  <c r="O94" i="11"/>
  <c r="O95" i="11"/>
  <c r="O96" i="11"/>
  <c r="O97" i="11"/>
  <c r="O98" i="11"/>
  <c r="O99" i="11"/>
  <c r="O100" i="11"/>
  <c r="O101" i="11"/>
  <c r="O102" i="11"/>
  <c r="O103" i="11"/>
  <c r="O104" i="11"/>
  <c r="O105" i="11"/>
  <c r="O106" i="11"/>
  <c r="O107" i="11"/>
  <c r="O108" i="11"/>
  <c r="O109" i="11"/>
  <c r="O110" i="11"/>
  <c r="O111" i="11"/>
  <c r="O112" i="11"/>
  <c r="O113" i="11"/>
  <c r="O114" i="11"/>
  <c r="O115" i="11"/>
  <c r="O116" i="11"/>
  <c r="O117" i="11"/>
  <c r="O118" i="11"/>
  <c r="O119" i="11"/>
  <c r="O120" i="11"/>
  <c r="O121" i="11"/>
  <c r="O122" i="11"/>
  <c r="O123" i="11"/>
  <c r="O124" i="11"/>
  <c r="O125" i="11"/>
  <c r="O126" i="11"/>
  <c r="O127" i="11"/>
  <c r="O128" i="11"/>
  <c r="O129" i="11"/>
  <c r="O130" i="11"/>
  <c r="O131" i="11"/>
  <c r="O132" i="11"/>
  <c r="O133" i="11"/>
  <c r="O134" i="11"/>
  <c r="O135" i="11"/>
  <c r="O136" i="11"/>
  <c r="O137" i="11"/>
  <c r="O138" i="11"/>
  <c r="O139" i="11"/>
  <c r="O140" i="11"/>
  <c r="O141" i="11"/>
  <c r="O142" i="11"/>
  <c r="O143" i="11"/>
  <c r="O144" i="11"/>
  <c r="O145" i="11"/>
  <c r="O146" i="11"/>
  <c r="O147" i="11"/>
  <c r="O148" i="11"/>
  <c r="O149" i="11"/>
  <c r="O150" i="11"/>
  <c r="O151" i="11"/>
  <c r="O152" i="11"/>
  <c r="O153" i="11"/>
  <c r="O154" i="11"/>
  <c r="O155" i="11"/>
  <c r="O156" i="11"/>
  <c r="O157" i="11"/>
  <c r="O158" i="11"/>
  <c r="O159" i="11"/>
  <c r="O160" i="11"/>
  <c r="O161" i="11"/>
  <c r="O162" i="11"/>
  <c r="O163" i="11"/>
  <c r="O164" i="11"/>
  <c r="O165" i="11"/>
  <c r="O166" i="11"/>
  <c r="O167" i="11"/>
  <c r="O168" i="11"/>
  <c r="O169" i="11"/>
  <c r="O170" i="11"/>
  <c r="O171" i="11"/>
  <c r="O172" i="11"/>
  <c r="O173" i="11"/>
  <c r="O174" i="11"/>
  <c r="O175" i="11"/>
  <c r="O176" i="11"/>
  <c r="O177" i="11"/>
  <c r="O178" i="11"/>
  <c r="O179" i="11"/>
  <c r="O180" i="11"/>
  <c r="O181" i="11"/>
  <c r="O182" i="11"/>
  <c r="O183" i="11"/>
  <c r="O184" i="11"/>
  <c r="O185" i="11"/>
  <c r="O186" i="11"/>
  <c r="O187" i="11"/>
  <c r="O188" i="11"/>
  <c r="O189" i="11"/>
  <c r="O190" i="11"/>
  <c r="O191" i="11"/>
  <c r="O192" i="11"/>
  <c r="O193" i="11"/>
  <c r="O194" i="11"/>
  <c r="O195" i="11"/>
  <c r="O196" i="11"/>
  <c r="O197" i="11"/>
  <c r="O198" i="11"/>
  <c r="O199" i="11"/>
  <c r="O200" i="11"/>
  <c r="O201" i="11"/>
  <c r="O202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09" i="11"/>
  <c r="D110" i="11"/>
  <c r="D111" i="11"/>
  <c r="D112" i="11"/>
  <c r="D113" i="11"/>
  <c r="D114" i="11"/>
  <c r="D115" i="11"/>
  <c r="D116" i="11"/>
  <c r="D117" i="11"/>
  <c r="D118" i="11"/>
  <c r="D119" i="11"/>
  <c r="D120" i="11"/>
  <c r="D121" i="11"/>
  <c r="D122" i="11"/>
  <c r="D123" i="11"/>
  <c r="D124" i="11"/>
  <c r="D125" i="11"/>
  <c r="D126" i="11"/>
  <c r="D127" i="11"/>
  <c r="D128" i="11"/>
  <c r="D129" i="11"/>
  <c r="D130" i="11"/>
  <c r="D131" i="11"/>
  <c r="D132" i="11"/>
  <c r="D133" i="11"/>
  <c r="D134" i="11"/>
  <c r="D135" i="11"/>
  <c r="D136" i="11"/>
  <c r="D137" i="11"/>
  <c r="D138" i="11"/>
  <c r="D139" i="11"/>
  <c r="D140" i="11"/>
  <c r="D141" i="11"/>
  <c r="D142" i="11"/>
  <c r="D143" i="11"/>
  <c r="D144" i="11"/>
  <c r="D145" i="11"/>
  <c r="D146" i="11"/>
  <c r="D147" i="11"/>
  <c r="D148" i="11"/>
  <c r="D149" i="11"/>
  <c r="D150" i="11"/>
  <c r="D151" i="11"/>
  <c r="D152" i="11"/>
  <c r="D153" i="11"/>
  <c r="D154" i="11"/>
  <c r="D155" i="11"/>
  <c r="D156" i="11"/>
  <c r="D157" i="11"/>
  <c r="D158" i="11"/>
  <c r="D159" i="11"/>
  <c r="D160" i="11"/>
  <c r="D161" i="11"/>
  <c r="D162" i="11"/>
  <c r="D163" i="11"/>
  <c r="D164" i="11"/>
  <c r="D165" i="11"/>
  <c r="D166" i="11"/>
  <c r="D167" i="11"/>
  <c r="D168" i="11"/>
  <c r="D169" i="11"/>
  <c r="D170" i="11"/>
  <c r="D171" i="11"/>
  <c r="D172" i="11"/>
  <c r="D173" i="11"/>
  <c r="D174" i="11"/>
  <c r="D175" i="11"/>
  <c r="D176" i="11"/>
  <c r="D177" i="11"/>
  <c r="D178" i="11"/>
  <c r="D179" i="11"/>
  <c r="D180" i="11"/>
  <c r="D181" i="11"/>
  <c r="D182" i="11"/>
  <c r="D183" i="11"/>
  <c r="D184" i="11"/>
  <c r="D185" i="11"/>
  <c r="D186" i="11"/>
  <c r="D187" i="11"/>
  <c r="D188" i="11"/>
  <c r="D189" i="11"/>
  <c r="D190" i="11"/>
  <c r="D191" i="11"/>
  <c r="D192" i="11"/>
  <c r="D193" i="11"/>
  <c r="D194" i="11"/>
  <c r="D195" i="11"/>
  <c r="D196" i="11"/>
  <c r="D197" i="11"/>
  <c r="D198" i="11"/>
  <c r="D199" i="11"/>
  <c r="D200" i="11"/>
  <c r="D201" i="11"/>
  <c r="D202" i="11"/>
  <c r="O8" i="11"/>
  <c r="D8" i="11"/>
  <c r="V11" i="16"/>
  <c r="V12" i="16"/>
  <c r="V13" i="16"/>
  <c r="V14" i="16"/>
  <c r="V15" i="16"/>
  <c r="V16" i="16"/>
  <c r="V17" i="16"/>
  <c r="V18" i="16"/>
  <c r="V19" i="16"/>
  <c r="V20" i="16"/>
  <c r="V21" i="16"/>
  <c r="V22" i="16"/>
  <c r="V23" i="16"/>
  <c r="V24" i="16"/>
  <c r="V25" i="16"/>
  <c r="V26" i="16"/>
  <c r="V27" i="16"/>
  <c r="V28" i="16"/>
  <c r="V29" i="16"/>
  <c r="V30" i="16"/>
  <c r="V31" i="16"/>
  <c r="V32" i="16"/>
  <c r="V33" i="16"/>
  <c r="V34" i="16"/>
  <c r="V35" i="16"/>
  <c r="V36" i="16"/>
  <c r="V37" i="16"/>
  <c r="V38" i="16"/>
  <c r="V39" i="16"/>
  <c r="V40" i="16"/>
  <c r="V41" i="16"/>
  <c r="V42" i="16"/>
  <c r="V43" i="16"/>
  <c r="V44" i="16"/>
  <c r="V45" i="16"/>
  <c r="V46" i="16"/>
  <c r="V47" i="16"/>
  <c r="V48" i="16"/>
  <c r="V49" i="16"/>
  <c r="V50" i="16"/>
  <c r="V51" i="16"/>
  <c r="V52" i="16"/>
  <c r="V53" i="16"/>
  <c r="V54" i="16"/>
  <c r="V55" i="16"/>
  <c r="V56" i="16"/>
  <c r="V57" i="16"/>
  <c r="V58" i="16"/>
  <c r="V59" i="16"/>
  <c r="V60" i="16"/>
  <c r="V61" i="16"/>
  <c r="V62" i="16"/>
  <c r="V63" i="16"/>
  <c r="V64" i="16"/>
  <c r="V65" i="16"/>
  <c r="V66" i="16"/>
  <c r="V67" i="16"/>
  <c r="V68" i="16"/>
  <c r="V69" i="16"/>
  <c r="V70" i="16"/>
  <c r="V71" i="16"/>
  <c r="V72" i="16"/>
  <c r="V73" i="16"/>
  <c r="V74" i="16"/>
  <c r="V75" i="16"/>
  <c r="V76" i="16"/>
  <c r="V77" i="16"/>
  <c r="V78" i="16"/>
  <c r="V79" i="16"/>
  <c r="V80" i="16"/>
  <c r="V81" i="16"/>
  <c r="V82" i="16"/>
  <c r="V83" i="16"/>
  <c r="V84" i="16"/>
  <c r="V85" i="16"/>
  <c r="V86" i="16"/>
  <c r="V87" i="16"/>
  <c r="V88" i="16"/>
  <c r="V89" i="16"/>
  <c r="V90" i="16"/>
  <c r="V91" i="16"/>
  <c r="V92" i="16"/>
  <c r="V93" i="16"/>
  <c r="V94" i="16"/>
  <c r="V95" i="16"/>
  <c r="V96" i="16"/>
  <c r="V97" i="16"/>
  <c r="V98" i="16"/>
  <c r="V99" i="16"/>
  <c r="V100" i="16"/>
  <c r="V101" i="16"/>
  <c r="V102" i="16"/>
  <c r="V103" i="16"/>
  <c r="V104" i="16"/>
  <c r="V105" i="16"/>
  <c r="V106" i="16"/>
  <c r="V107" i="16"/>
  <c r="V108" i="16"/>
  <c r="V109" i="16"/>
  <c r="V110" i="16"/>
  <c r="V111" i="16"/>
  <c r="V112" i="16"/>
  <c r="V113" i="16"/>
  <c r="V114" i="16"/>
  <c r="V115" i="16"/>
  <c r="V116" i="16"/>
  <c r="V117" i="16"/>
  <c r="V118" i="16"/>
  <c r="V119" i="16"/>
  <c r="V120" i="16"/>
  <c r="V121" i="16"/>
  <c r="V122" i="16"/>
  <c r="V123" i="16"/>
  <c r="V124" i="16"/>
  <c r="V125" i="16"/>
  <c r="V126" i="16"/>
  <c r="V127" i="16"/>
  <c r="V128" i="16"/>
  <c r="V129" i="16"/>
  <c r="V130" i="16"/>
  <c r="V131" i="16"/>
  <c r="V132" i="16"/>
  <c r="V133" i="16"/>
  <c r="V134" i="16"/>
  <c r="V135" i="16"/>
  <c r="V136" i="16"/>
  <c r="V137" i="16"/>
  <c r="V138" i="16"/>
  <c r="V139" i="16"/>
  <c r="V140" i="16"/>
  <c r="V141" i="16"/>
  <c r="V142" i="16"/>
  <c r="V143" i="16"/>
  <c r="V144" i="16"/>
  <c r="V145" i="16"/>
  <c r="V146" i="16"/>
  <c r="V147" i="16"/>
  <c r="V148" i="16"/>
  <c r="V149" i="16"/>
  <c r="V150" i="16"/>
  <c r="V151" i="16"/>
  <c r="V152" i="16"/>
  <c r="V153" i="16"/>
  <c r="V154" i="16"/>
  <c r="V155" i="16"/>
  <c r="V156" i="16"/>
  <c r="V157" i="16"/>
  <c r="V158" i="16"/>
  <c r="V159" i="16"/>
  <c r="V160" i="16"/>
  <c r="V161" i="16"/>
  <c r="V162" i="16"/>
  <c r="V163" i="16"/>
  <c r="V164" i="16"/>
  <c r="V165" i="16"/>
  <c r="V166" i="16"/>
  <c r="V167" i="16"/>
  <c r="V168" i="16"/>
  <c r="V169" i="16"/>
  <c r="V170" i="16"/>
  <c r="V171" i="16"/>
  <c r="V172" i="16"/>
  <c r="V173" i="16"/>
  <c r="V174" i="16"/>
  <c r="V175" i="16"/>
  <c r="V176" i="16"/>
  <c r="V177" i="16"/>
  <c r="V178" i="16"/>
  <c r="V179" i="16"/>
  <c r="V180" i="16"/>
  <c r="V181" i="16"/>
  <c r="V182" i="16"/>
  <c r="V183" i="16"/>
  <c r="V184" i="16"/>
  <c r="V185" i="16"/>
  <c r="V186" i="16"/>
  <c r="V187" i="16"/>
  <c r="V188" i="16"/>
  <c r="V189" i="16"/>
  <c r="V190" i="16"/>
  <c r="V191" i="16"/>
  <c r="V192" i="16"/>
  <c r="V193" i="16"/>
  <c r="V194" i="16"/>
  <c r="V195" i="16"/>
  <c r="V196" i="16"/>
  <c r="V197" i="16"/>
  <c r="V198" i="16"/>
  <c r="V199" i="16"/>
  <c r="V200" i="16"/>
  <c r="V201" i="16"/>
  <c r="V202" i="16"/>
  <c r="V203" i="16"/>
  <c r="V204" i="16"/>
  <c r="V10" i="16"/>
  <c r="D14" i="16"/>
  <c r="D15" i="16"/>
  <c r="D16" i="16"/>
  <c r="D17" i="16"/>
  <c r="D18" i="16"/>
  <c r="D19" i="16"/>
  <c r="D20" i="16"/>
  <c r="D21" i="16"/>
  <c r="D22" i="16"/>
  <c r="D23" i="16"/>
  <c r="D24" i="16"/>
  <c r="D25" i="16"/>
  <c r="D26" i="16"/>
  <c r="D27" i="16"/>
  <c r="D28" i="16"/>
  <c r="D29" i="16"/>
  <c r="D30" i="16"/>
  <c r="D31" i="16"/>
  <c r="D32" i="16"/>
  <c r="D33" i="16"/>
  <c r="D34" i="16"/>
  <c r="D35" i="16"/>
  <c r="D36" i="16"/>
  <c r="D37" i="16"/>
  <c r="D38" i="16"/>
  <c r="D39" i="16"/>
  <c r="D40" i="16"/>
  <c r="D41" i="16"/>
  <c r="D42" i="16"/>
  <c r="D43" i="16"/>
  <c r="D44" i="16"/>
  <c r="D45" i="16"/>
  <c r="D46" i="16"/>
  <c r="D47" i="16"/>
  <c r="D48" i="16"/>
  <c r="D49" i="16"/>
  <c r="D50" i="16"/>
  <c r="D51" i="16"/>
  <c r="D52" i="16"/>
  <c r="D53" i="16"/>
  <c r="D54" i="16"/>
  <c r="D55" i="16"/>
  <c r="D56" i="16"/>
  <c r="D57" i="16"/>
  <c r="D58" i="16"/>
  <c r="D59" i="16"/>
  <c r="D60" i="16"/>
  <c r="D61" i="16"/>
  <c r="D62" i="16"/>
  <c r="D63" i="16"/>
  <c r="D64" i="16"/>
  <c r="D65" i="16"/>
  <c r="D66" i="16"/>
  <c r="D67" i="16"/>
  <c r="D68" i="16"/>
  <c r="D69" i="16"/>
  <c r="D70" i="16"/>
  <c r="D71" i="16"/>
  <c r="D72" i="16"/>
  <c r="D73" i="16"/>
  <c r="D74" i="16"/>
  <c r="D75" i="16"/>
  <c r="D76" i="16"/>
  <c r="D77" i="16"/>
  <c r="D78" i="16"/>
  <c r="D79" i="16"/>
  <c r="D80" i="16"/>
  <c r="D81" i="16"/>
  <c r="D82" i="16"/>
  <c r="D83" i="16"/>
  <c r="D84" i="16"/>
  <c r="D85" i="16"/>
  <c r="D86" i="16"/>
  <c r="D87" i="16"/>
  <c r="D88" i="16"/>
  <c r="D89" i="16"/>
  <c r="D90" i="16"/>
  <c r="D91" i="16"/>
  <c r="D92" i="16"/>
  <c r="D93" i="16"/>
  <c r="D94" i="16"/>
  <c r="D95" i="16"/>
  <c r="D96" i="16"/>
  <c r="D97" i="16"/>
  <c r="D98" i="16"/>
  <c r="D99" i="16"/>
  <c r="D100" i="16"/>
  <c r="D101" i="16"/>
  <c r="D102" i="16"/>
  <c r="D103" i="16"/>
  <c r="D104" i="16"/>
  <c r="D105" i="16"/>
  <c r="D106" i="16"/>
  <c r="D107" i="16"/>
  <c r="D108" i="16"/>
  <c r="D109" i="16"/>
  <c r="D110" i="16"/>
  <c r="D111" i="16"/>
  <c r="D112" i="16"/>
  <c r="D113" i="16"/>
  <c r="D114" i="16"/>
  <c r="D115" i="16"/>
  <c r="D116" i="16"/>
  <c r="D117" i="16"/>
  <c r="D118" i="16"/>
  <c r="D119" i="16"/>
  <c r="D120" i="16"/>
  <c r="D121" i="16"/>
  <c r="D122" i="16"/>
  <c r="D123" i="16"/>
  <c r="D124" i="16"/>
  <c r="D125" i="16"/>
  <c r="D126" i="16"/>
  <c r="D127" i="16"/>
  <c r="D128" i="16"/>
  <c r="D129" i="16"/>
  <c r="D130" i="16"/>
  <c r="D131" i="16"/>
  <c r="D132" i="16"/>
  <c r="D133" i="16"/>
  <c r="D134" i="16"/>
  <c r="D135" i="16"/>
  <c r="D136" i="16"/>
  <c r="D137" i="16"/>
  <c r="D138" i="16"/>
  <c r="D139" i="16"/>
  <c r="D140" i="16"/>
  <c r="D141" i="16"/>
  <c r="D142" i="16"/>
  <c r="D143" i="16"/>
  <c r="D144" i="16"/>
  <c r="D145" i="16"/>
  <c r="D146" i="16"/>
  <c r="D147" i="16"/>
  <c r="D148" i="16"/>
  <c r="D149" i="16"/>
  <c r="D150" i="16"/>
  <c r="D151" i="16"/>
  <c r="D152" i="16"/>
  <c r="D153" i="16"/>
  <c r="D154" i="16"/>
  <c r="D155" i="16"/>
  <c r="D156" i="16"/>
  <c r="D157" i="16"/>
  <c r="D158" i="16"/>
  <c r="D159" i="16"/>
  <c r="D160" i="16"/>
  <c r="D161" i="16"/>
  <c r="D162" i="16"/>
  <c r="D163" i="16"/>
  <c r="D164" i="16"/>
  <c r="D165" i="16"/>
  <c r="D166" i="16"/>
  <c r="D167" i="16"/>
  <c r="D168" i="16"/>
  <c r="D169" i="16"/>
  <c r="D170" i="16"/>
  <c r="D171" i="16"/>
  <c r="D172" i="16"/>
  <c r="D173" i="16"/>
  <c r="D174" i="16"/>
  <c r="D175" i="16"/>
  <c r="D176" i="16"/>
  <c r="D177" i="16"/>
  <c r="D178" i="16"/>
  <c r="D179" i="16"/>
  <c r="D180" i="16"/>
  <c r="D181" i="16"/>
  <c r="D182" i="16"/>
  <c r="D183" i="16"/>
  <c r="D184" i="16"/>
  <c r="D185" i="16"/>
  <c r="D186" i="16"/>
  <c r="D187" i="16"/>
  <c r="D188" i="16"/>
  <c r="D189" i="16"/>
  <c r="D190" i="16"/>
  <c r="D191" i="16"/>
  <c r="D192" i="16"/>
  <c r="D193" i="16"/>
  <c r="D194" i="16"/>
  <c r="D195" i="16"/>
  <c r="D196" i="16"/>
  <c r="D197" i="16"/>
  <c r="D198" i="16"/>
  <c r="D199" i="16"/>
  <c r="D200" i="16"/>
  <c r="D201" i="16"/>
  <c r="D202" i="16"/>
  <c r="D203" i="16"/>
  <c r="D204" i="16"/>
  <c r="D11" i="16"/>
  <c r="D12" i="16"/>
  <c r="D13" i="16"/>
  <c r="J39" i="29" l="1"/>
  <c r="E37" i="29" s="1"/>
  <c r="F52" i="27"/>
  <c r="F56" i="27" s="1"/>
  <c r="D54" i="27" s="1"/>
  <c r="L19" i="29"/>
  <c r="M16" i="30"/>
  <c r="M14" i="30"/>
  <c r="M17" i="30"/>
  <c r="M11" i="30"/>
  <c r="M13" i="30"/>
  <c r="M12" i="30"/>
  <c r="M15" i="30"/>
  <c r="M10" i="30"/>
  <c r="F100" i="25"/>
  <c r="F102" i="25" s="1"/>
  <c r="F19" i="27"/>
  <c r="H103" i="26"/>
  <c r="H105" i="26" s="1"/>
  <c r="F12" i="27"/>
  <c r="F15" i="27" s="1"/>
  <c r="H96" i="26"/>
  <c r="H98" i="26" s="1"/>
  <c r="H131" i="26" s="1"/>
  <c r="H169" i="26" s="1"/>
  <c r="H173" i="26" s="1"/>
  <c r="F119" i="25"/>
  <c r="F33" i="27"/>
  <c r="H137" i="26"/>
  <c r="F149" i="28"/>
  <c r="H142" i="26"/>
  <c r="F20" i="27"/>
  <c r="H107" i="26"/>
  <c r="H108" i="26" s="1"/>
  <c r="F30" i="3"/>
  <c r="F32" i="27"/>
  <c r="F120" i="25"/>
  <c r="H138" i="26"/>
  <c r="F19" i="3"/>
  <c r="F104" i="25"/>
  <c r="F105" i="25" s="1"/>
  <c r="E122" i="17"/>
  <c r="F12" i="3"/>
  <c r="F15" i="3" s="1"/>
  <c r="F93" i="25"/>
  <c r="F95" i="25" s="1"/>
  <c r="F32" i="3"/>
  <c r="F123" i="25"/>
  <c r="F124" i="25" s="1"/>
  <c r="J29" i="20"/>
  <c r="I34" i="20"/>
  <c r="J25" i="20"/>
  <c r="J27" i="20"/>
  <c r="J30" i="20"/>
  <c r="J28" i="20"/>
  <c r="J26" i="20"/>
  <c r="F31" i="3"/>
  <c r="F18" i="3"/>
  <c r="I33" i="4"/>
  <c r="F47" i="3" s="1"/>
  <c r="J29" i="4"/>
  <c r="J27" i="4"/>
  <c r="J25" i="4"/>
  <c r="J23" i="4"/>
  <c r="J28" i="4"/>
  <c r="J26" i="4"/>
  <c r="J24" i="4"/>
  <c r="J22" i="4"/>
  <c r="G62" i="17"/>
  <c r="G109" i="17"/>
  <c r="J20" i="20"/>
  <c r="J19" i="4"/>
  <c r="D32" i="3"/>
  <c r="H195" i="23"/>
  <c r="D33" i="27" s="1"/>
  <c r="H140" i="23"/>
  <c r="D32" i="27" s="1"/>
  <c r="G120" i="17"/>
  <c r="G93" i="17"/>
  <c r="G115" i="17"/>
  <c r="H78" i="23"/>
  <c r="B28" i="23"/>
  <c r="B150" i="23" s="1"/>
  <c r="B58" i="23"/>
  <c r="B176" i="23" s="1"/>
  <c r="B88" i="23"/>
  <c r="B205" i="23" s="1"/>
  <c r="B30" i="23"/>
  <c r="B152" i="23" s="1"/>
  <c r="B60" i="23"/>
  <c r="B178" i="23" s="1"/>
  <c r="B90" i="23"/>
  <c r="B207" i="23" s="1"/>
  <c r="H108" i="23"/>
  <c r="H48" i="23"/>
  <c r="H175" i="26" l="1"/>
  <c r="H179" i="26" s="1"/>
  <c r="H143" i="26"/>
  <c r="D143" i="26" s="1"/>
  <c r="D142" i="26"/>
  <c r="M19" i="30"/>
  <c r="F121" i="25"/>
  <c r="F132" i="25" s="1"/>
  <c r="F23" i="3"/>
  <c r="F25" i="3" s="1"/>
  <c r="F36" i="27"/>
  <c r="F45" i="27" s="1"/>
  <c r="D19" i="27"/>
  <c r="F138" i="28" s="1"/>
  <c r="F103" i="26"/>
  <c r="D101" i="25"/>
  <c r="F104" i="26"/>
  <c r="D104" i="26" s="1"/>
  <c r="D119" i="25"/>
  <c r="F148" i="28"/>
  <c r="F137" i="26"/>
  <c r="D20" i="27"/>
  <c r="F139" i="28" s="1"/>
  <c r="F107" i="26"/>
  <c r="F136" i="28"/>
  <c r="F96" i="26"/>
  <c r="D96" i="26" s="1"/>
  <c r="D30" i="3"/>
  <c r="D120" i="25"/>
  <c r="F138" i="26"/>
  <c r="D138" i="26" s="1"/>
  <c r="H139" i="26"/>
  <c r="F24" i="27"/>
  <c r="F26" i="27" s="1"/>
  <c r="F34" i="3"/>
  <c r="F42" i="3" s="1"/>
  <c r="D19" i="3"/>
  <c r="D104" i="25"/>
  <c r="D105" i="25" s="1"/>
  <c r="D12" i="3"/>
  <c r="D93" i="25"/>
  <c r="D95" i="25" s="1"/>
  <c r="F113" i="25"/>
  <c r="D18" i="3"/>
  <c r="D100" i="25"/>
  <c r="J32" i="20"/>
  <c r="I37" i="4"/>
  <c r="F51" i="3"/>
  <c r="D49" i="3" s="1"/>
  <c r="D31" i="3"/>
  <c r="J31" i="4"/>
  <c r="B4" i="20"/>
  <c r="B2" i="20"/>
  <c r="F177" i="26" l="1"/>
  <c r="D177" i="26" s="1"/>
  <c r="H227" i="26"/>
  <c r="F47" i="27"/>
  <c r="F63" i="27" s="1"/>
  <c r="D121" i="25"/>
  <c r="D132" i="25" s="1"/>
  <c r="D102" i="25"/>
  <c r="D34" i="3"/>
  <c r="D42" i="3" s="1"/>
  <c r="F141" i="28"/>
  <c r="F147" i="28"/>
  <c r="F151" i="28" s="1"/>
  <c r="D36" i="27"/>
  <c r="D45" i="27" s="1"/>
  <c r="F98" i="26"/>
  <c r="D98" i="26" s="1"/>
  <c r="D107" i="26"/>
  <c r="F108" i="26"/>
  <c r="D108" i="26" s="1"/>
  <c r="D137" i="26"/>
  <c r="F139" i="26"/>
  <c r="D139" i="26" s="1"/>
  <c r="D151" i="26" s="1"/>
  <c r="H151" i="26"/>
  <c r="D103" i="26"/>
  <c r="F105" i="26"/>
  <c r="D105" i="26" s="1"/>
  <c r="F44" i="3"/>
  <c r="F60" i="3" s="1"/>
  <c r="M203" i="15"/>
  <c r="N203" i="15"/>
  <c r="R205" i="16"/>
  <c r="S205" i="16"/>
  <c r="P20" i="19"/>
  <c r="N20" i="19"/>
  <c r="O20" i="19"/>
  <c r="AE20" i="19"/>
  <c r="AC20" i="19"/>
  <c r="AD20" i="19"/>
  <c r="R207" i="16"/>
  <c r="S207" i="16"/>
  <c r="H203" i="11"/>
  <c r="I203" i="11"/>
  <c r="F53" i="10"/>
  <c r="F60" i="10" s="1"/>
  <c r="F54" i="10"/>
  <c r="F55" i="10"/>
  <c r="F56" i="10"/>
  <c r="F57" i="10"/>
  <c r="F58" i="10"/>
  <c r="E58" i="10"/>
  <c r="D17" i="29" s="1"/>
  <c r="D17" i="30" s="1"/>
  <c r="E57" i="10"/>
  <c r="E56" i="10"/>
  <c r="E55" i="10"/>
  <c r="D13" i="29" s="1"/>
  <c r="D13" i="30" s="1"/>
  <c r="E54" i="10"/>
  <c r="D14" i="29" s="1"/>
  <c r="D14" i="30" s="1"/>
  <c r="E53" i="10"/>
  <c r="D11" i="29" s="1"/>
  <c r="D11" i="30" s="1"/>
  <c r="B4" i="19"/>
  <c r="B2" i="19"/>
  <c r="AB20" i="19"/>
  <c r="AA20" i="19"/>
  <c r="Z20" i="19"/>
  <c r="Y20" i="19"/>
  <c r="X20" i="19"/>
  <c r="W20" i="19"/>
  <c r="V20" i="19"/>
  <c r="U20" i="19"/>
  <c r="T20" i="19"/>
  <c r="S20" i="19"/>
  <c r="M20" i="19"/>
  <c r="L20" i="19"/>
  <c r="K20" i="19"/>
  <c r="J20" i="19"/>
  <c r="I20" i="19"/>
  <c r="H20" i="19"/>
  <c r="G20" i="19"/>
  <c r="F20" i="19"/>
  <c r="E20" i="19"/>
  <c r="D20" i="19"/>
  <c r="U8" i="16"/>
  <c r="C8" i="16"/>
  <c r="U11" i="16"/>
  <c r="K205" i="16"/>
  <c r="I205" i="16"/>
  <c r="I207" i="16" s="1"/>
  <c r="J205" i="16"/>
  <c r="L205" i="16"/>
  <c r="M205" i="16"/>
  <c r="F9" i="17"/>
  <c r="T205" i="16"/>
  <c r="T207" i="16" s="1"/>
  <c r="Q205" i="16"/>
  <c r="P205" i="16"/>
  <c r="O205" i="16"/>
  <c r="O207" i="16" s="1"/>
  <c r="N205" i="16"/>
  <c r="H205" i="16"/>
  <c r="U204" i="16"/>
  <c r="U203" i="16"/>
  <c r="U202" i="16"/>
  <c r="U201" i="16"/>
  <c r="U200" i="16"/>
  <c r="U199" i="16"/>
  <c r="U198" i="16"/>
  <c r="U197" i="16"/>
  <c r="U196" i="16"/>
  <c r="U195" i="16"/>
  <c r="U194" i="16"/>
  <c r="U193" i="16"/>
  <c r="U192" i="16"/>
  <c r="U191" i="16"/>
  <c r="U190" i="16"/>
  <c r="U189" i="16"/>
  <c r="U188" i="16"/>
  <c r="U187" i="16"/>
  <c r="U186" i="16"/>
  <c r="U185" i="16"/>
  <c r="U184" i="16"/>
  <c r="U183" i="16"/>
  <c r="U182" i="16"/>
  <c r="U181" i="16"/>
  <c r="U180" i="16"/>
  <c r="U179" i="16"/>
  <c r="U178" i="16"/>
  <c r="U177" i="16"/>
  <c r="U176" i="16"/>
  <c r="U175" i="16"/>
  <c r="U174" i="16"/>
  <c r="U173" i="16"/>
  <c r="U172" i="16"/>
  <c r="U171" i="16"/>
  <c r="U170" i="16"/>
  <c r="U169" i="16"/>
  <c r="U168" i="16"/>
  <c r="U167" i="16"/>
  <c r="U166" i="16"/>
  <c r="U165" i="16"/>
  <c r="U164" i="16"/>
  <c r="U163" i="16"/>
  <c r="U162" i="16"/>
  <c r="U161" i="16"/>
  <c r="U160" i="16"/>
  <c r="U159" i="16"/>
  <c r="U158" i="16"/>
  <c r="U157" i="16"/>
  <c r="U156" i="16"/>
  <c r="U155" i="16"/>
  <c r="U154" i="16"/>
  <c r="U153" i="16"/>
  <c r="U152" i="16"/>
  <c r="U151" i="16"/>
  <c r="U150" i="16"/>
  <c r="U149" i="16"/>
  <c r="U148" i="16"/>
  <c r="U147" i="16"/>
  <c r="U146" i="16"/>
  <c r="U145" i="16"/>
  <c r="U144" i="16"/>
  <c r="U143" i="16"/>
  <c r="U142" i="16"/>
  <c r="U141" i="16"/>
  <c r="U140" i="16"/>
  <c r="U139" i="16"/>
  <c r="U138" i="16"/>
  <c r="U137" i="16"/>
  <c r="U136" i="16"/>
  <c r="U135" i="16"/>
  <c r="U134" i="16"/>
  <c r="U133" i="16"/>
  <c r="U132" i="16"/>
  <c r="U131" i="16"/>
  <c r="U130" i="16"/>
  <c r="U129" i="16"/>
  <c r="U128" i="16"/>
  <c r="U127" i="16"/>
  <c r="U126" i="16"/>
  <c r="U125" i="16"/>
  <c r="U124" i="16"/>
  <c r="U123" i="16"/>
  <c r="U122" i="16"/>
  <c r="U121" i="16"/>
  <c r="U120" i="16"/>
  <c r="U119" i="16"/>
  <c r="U118" i="16"/>
  <c r="U117" i="16"/>
  <c r="U116" i="16"/>
  <c r="U115" i="16"/>
  <c r="U114" i="16"/>
  <c r="U113" i="16"/>
  <c r="U112" i="16"/>
  <c r="U111" i="16"/>
  <c r="U110" i="16"/>
  <c r="U109" i="16"/>
  <c r="U108" i="16"/>
  <c r="U107" i="16"/>
  <c r="U106" i="16"/>
  <c r="U105" i="16"/>
  <c r="U104" i="16"/>
  <c r="U103" i="16"/>
  <c r="U102" i="16"/>
  <c r="U101" i="16"/>
  <c r="U100" i="16"/>
  <c r="U99" i="16"/>
  <c r="U98" i="16"/>
  <c r="U97" i="16"/>
  <c r="U96" i="16"/>
  <c r="U95" i="16"/>
  <c r="U94" i="16"/>
  <c r="U93" i="16"/>
  <c r="U92" i="16"/>
  <c r="U91" i="16"/>
  <c r="U90" i="16"/>
  <c r="U89" i="16"/>
  <c r="U88" i="16"/>
  <c r="U87" i="16"/>
  <c r="U86" i="16"/>
  <c r="U85" i="16"/>
  <c r="U84" i="16"/>
  <c r="U83" i="16"/>
  <c r="U82" i="16"/>
  <c r="U81" i="16"/>
  <c r="U80" i="16"/>
  <c r="U79" i="16"/>
  <c r="U78" i="16"/>
  <c r="U77" i="16"/>
  <c r="U76" i="16"/>
  <c r="U75" i="16"/>
  <c r="U74" i="16"/>
  <c r="U73" i="16"/>
  <c r="U72" i="16"/>
  <c r="U71" i="16"/>
  <c r="U70" i="16"/>
  <c r="U69" i="16"/>
  <c r="U68" i="16"/>
  <c r="U67" i="16"/>
  <c r="U66" i="16"/>
  <c r="U65" i="16"/>
  <c r="U64" i="16"/>
  <c r="U63" i="16"/>
  <c r="U62" i="16"/>
  <c r="U61" i="16"/>
  <c r="U60" i="16"/>
  <c r="U59" i="16"/>
  <c r="U58" i="16"/>
  <c r="U57" i="16"/>
  <c r="U56" i="16"/>
  <c r="U55" i="16"/>
  <c r="U54" i="16"/>
  <c r="U53" i="16"/>
  <c r="U52" i="16"/>
  <c r="U51" i="16"/>
  <c r="U50" i="16"/>
  <c r="U49" i="16"/>
  <c r="U48" i="16"/>
  <c r="U47" i="16"/>
  <c r="U46" i="16"/>
  <c r="U45" i="16"/>
  <c r="U44" i="16"/>
  <c r="U43" i="16"/>
  <c r="U42" i="16"/>
  <c r="U41" i="16"/>
  <c r="U40" i="16"/>
  <c r="U39" i="16"/>
  <c r="U38" i="16"/>
  <c r="U37" i="16"/>
  <c r="U36" i="16"/>
  <c r="U35" i="16"/>
  <c r="U34" i="16"/>
  <c r="U33" i="16"/>
  <c r="U32" i="16"/>
  <c r="U31" i="16"/>
  <c r="U30" i="16"/>
  <c r="U29" i="16"/>
  <c r="U28" i="16"/>
  <c r="U27" i="16"/>
  <c r="U26" i="16"/>
  <c r="U25" i="16"/>
  <c r="U24" i="16"/>
  <c r="U23" i="16"/>
  <c r="U22" i="16"/>
  <c r="U21" i="16"/>
  <c r="U20" i="16"/>
  <c r="U19" i="16"/>
  <c r="U18" i="16"/>
  <c r="U17" i="16"/>
  <c r="U16" i="16"/>
  <c r="U15" i="16"/>
  <c r="U14" i="16"/>
  <c r="U13" i="16"/>
  <c r="U12" i="16"/>
  <c r="U10" i="16"/>
  <c r="O203" i="15"/>
  <c r="T209" i="16" s="1"/>
  <c r="L203" i="15"/>
  <c r="K203" i="15"/>
  <c r="J203" i="15"/>
  <c r="I203" i="15"/>
  <c r="H203" i="15"/>
  <c r="P202" i="15"/>
  <c r="P201" i="15"/>
  <c r="P200" i="15"/>
  <c r="P199" i="15"/>
  <c r="P198" i="15"/>
  <c r="P197" i="15"/>
  <c r="P196" i="15"/>
  <c r="P195" i="15"/>
  <c r="P194" i="15"/>
  <c r="P193" i="15"/>
  <c r="P192" i="15"/>
  <c r="P191" i="15"/>
  <c r="P190" i="15"/>
  <c r="P189" i="15"/>
  <c r="P188" i="15"/>
  <c r="P187" i="15"/>
  <c r="P186" i="15"/>
  <c r="P185" i="15"/>
  <c r="P184" i="15"/>
  <c r="P183" i="15"/>
  <c r="P182" i="15"/>
  <c r="P181" i="15"/>
  <c r="P180" i="15"/>
  <c r="P179" i="15"/>
  <c r="P178" i="15"/>
  <c r="P177" i="15"/>
  <c r="P176" i="15"/>
  <c r="P175" i="15"/>
  <c r="P174" i="15"/>
  <c r="P173" i="15"/>
  <c r="P172" i="15"/>
  <c r="P171" i="15"/>
  <c r="P170" i="15"/>
  <c r="P169" i="15"/>
  <c r="P168" i="15"/>
  <c r="P167" i="15"/>
  <c r="P166" i="15"/>
  <c r="P165" i="15"/>
  <c r="P164" i="15"/>
  <c r="P163" i="15"/>
  <c r="P162" i="15"/>
  <c r="P161" i="15"/>
  <c r="P160" i="15"/>
  <c r="P159" i="15"/>
  <c r="P158" i="15"/>
  <c r="P157" i="15"/>
  <c r="P156" i="15"/>
  <c r="P155" i="15"/>
  <c r="P154" i="15"/>
  <c r="P153" i="15"/>
  <c r="P152" i="15"/>
  <c r="P151" i="15"/>
  <c r="P150" i="15"/>
  <c r="P149" i="15"/>
  <c r="P148" i="15"/>
  <c r="P147" i="15"/>
  <c r="P146" i="15"/>
  <c r="P145" i="15"/>
  <c r="P144" i="15"/>
  <c r="P143" i="15"/>
  <c r="P142" i="15"/>
  <c r="P141" i="15"/>
  <c r="P140" i="15"/>
  <c r="P139" i="15"/>
  <c r="P138" i="15"/>
  <c r="P137" i="15"/>
  <c r="P136" i="15"/>
  <c r="P135" i="15"/>
  <c r="P134" i="15"/>
  <c r="P133" i="15"/>
  <c r="P132" i="15"/>
  <c r="P131" i="15"/>
  <c r="P130" i="15"/>
  <c r="P129" i="15"/>
  <c r="P128" i="15"/>
  <c r="P127" i="15"/>
  <c r="P126" i="15"/>
  <c r="P125" i="15"/>
  <c r="P124" i="15"/>
  <c r="P123" i="15"/>
  <c r="P122" i="15"/>
  <c r="P121" i="15"/>
  <c r="P120" i="15"/>
  <c r="P119" i="15"/>
  <c r="P118" i="15"/>
  <c r="P117" i="15"/>
  <c r="P116" i="15"/>
  <c r="P115" i="15"/>
  <c r="P114" i="15"/>
  <c r="P113" i="15"/>
  <c r="P112" i="15"/>
  <c r="P111" i="15"/>
  <c r="P110" i="15"/>
  <c r="P109" i="15"/>
  <c r="P108" i="15"/>
  <c r="P107" i="15"/>
  <c r="P106" i="15"/>
  <c r="P105" i="15"/>
  <c r="P104" i="15"/>
  <c r="P103" i="15"/>
  <c r="P102" i="15"/>
  <c r="P101" i="15"/>
  <c r="P100" i="15"/>
  <c r="P99" i="15"/>
  <c r="P98" i="15"/>
  <c r="P97" i="15"/>
  <c r="P96" i="15"/>
  <c r="P95" i="15"/>
  <c r="P94" i="15"/>
  <c r="P93" i="15"/>
  <c r="P92" i="15"/>
  <c r="P91" i="15"/>
  <c r="P90" i="15"/>
  <c r="P89" i="15"/>
  <c r="P88" i="15"/>
  <c r="P87" i="15"/>
  <c r="P86" i="15"/>
  <c r="P85" i="15"/>
  <c r="P84" i="15"/>
  <c r="P83" i="15"/>
  <c r="P82" i="15"/>
  <c r="P81" i="15"/>
  <c r="P80" i="15"/>
  <c r="P79" i="15"/>
  <c r="P78" i="15"/>
  <c r="P77" i="15"/>
  <c r="P76" i="15"/>
  <c r="P75" i="15"/>
  <c r="P74" i="15"/>
  <c r="P73" i="15"/>
  <c r="P72" i="15"/>
  <c r="P71" i="15"/>
  <c r="P70" i="15"/>
  <c r="P69" i="15"/>
  <c r="P68" i="15"/>
  <c r="P67" i="15"/>
  <c r="P66" i="15"/>
  <c r="P65" i="15"/>
  <c r="P64" i="15"/>
  <c r="P63" i="15"/>
  <c r="P62" i="15"/>
  <c r="P61" i="15"/>
  <c r="P60" i="15"/>
  <c r="P59" i="15"/>
  <c r="P58" i="15"/>
  <c r="P57" i="15"/>
  <c r="P56" i="15"/>
  <c r="P55" i="15"/>
  <c r="P54" i="15"/>
  <c r="P53" i="15"/>
  <c r="P52" i="15"/>
  <c r="P51" i="15"/>
  <c r="P50" i="15"/>
  <c r="P49" i="15"/>
  <c r="P48" i="15"/>
  <c r="P47" i="15"/>
  <c r="P46" i="15"/>
  <c r="P45" i="15"/>
  <c r="P44" i="15"/>
  <c r="P43" i="15"/>
  <c r="P42" i="15"/>
  <c r="P41" i="15"/>
  <c r="P40" i="15"/>
  <c r="P39" i="15"/>
  <c r="P38" i="15"/>
  <c r="P37" i="15"/>
  <c r="P36" i="15"/>
  <c r="P35" i="15"/>
  <c r="P34" i="15"/>
  <c r="P33" i="15"/>
  <c r="P32" i="15"/>
  <c r="P31" i="15"/>
  <c r="P30" i="15"/>
  <c r="P29" i="15"/>
  <c r="P28" i="15"/>
  <c r="P27" i="15"/>
  <c r="P26" i="15"/>
  <c r="P25" i="15"/>
  <c r="P24" i="15"/>
  <c r="P23" i="15"/>
  <c r="P22" i="15"/>
  <c r="P21" i="15"/>
  <c r="P20" i="15"/>
  <c r="P19" i="15"/>
  <c r="P18" i="15"/>
  <c r="P17" i="15"/>
  <c r="P16" i="15"/>
  <c r="P15" i="15"/>
  <c r="P14" i="15"/>
  <c r="P13" i="15"/>
  <c r="P12" i="15"/>
  <c r="P11" i="15"/>
  <c r="P10" i="15"/>
  <c r="P9" i="15"/>
  <c r="P8" i="15"/>
  <c r="B64" i="10"/>
  <c r="S209" i="16" l="1"/>
  <c r="B26" i="28"/>
  <c r="D171" i="26"/>
  <c r="F151" i="26"/>
  <c r="F171" i="26" s="1"/>
  <c r="D12" i="29"/>
  <c r="D12" i="30" s="1"/>
  <c r="R209" i="16"/>
  <c r="R211" i="16" s="1"/>
  <c r="N209" i="16"/>
  <c r="P209" i="16"/>
  <c r="H207" i="16"/>
  <c r="L207" i="16"/>
  <c r="N207" i="16"/>
  <c r="N211" i="16" s="1"/>
  <c r="P207" i="16"/>
  <c r="P211" i="16" s="1"/>
  <c r="P203" i="15"/>
  <c r="M209" i="16"/>
  <c r="O209" i="16"/>
  <c r="Q209" i="16"/>
  <c r="K207" i="16"/>
  <c r="M207" i="16"/>
  <c r="Q207" i="16"/>
  <c r="D11" i="4"/>
  <c r="D12" i="20" s="1"/>
  <c r="D13" i="4"/>
  <c r="D14" i="20" s="1"/>
  <c r="D12" i="4"/>
  <c r="D13" i="20" s="1"/>
  <c r="D17" i="4"/>
  <c r="D18" i="20" s="1"/>
  <c r="E60" i="10"/>
  <c r="E12" i="10" s="1"/>
  <c r="D14" i="4"/>
  <c r="D15" i="20" s="1"/>
  <c r="G52" i="17"/>
  <c r="G122" i="17"/>
  <c r="E42" i="17"/>
  <c r="E47" i="10"/>
  <c r="D15" i="29" s="1"/>
  <c r="D15" i="30" s="1"/>
  <c r="J207" i="16"/>
  <c r="S211" i="16"/>
  <c r="T211" i="16"/>
  <c r="H53" i="10"/>
  <c r="F41" i="10"/>
  <c r="U205" i="16"/>
  <c r="G57" i="10"/>
  <c r="F12" i="10"/>
  <c r="E106" i="10"/>
  <c r="B95" i="10"/>
  <c r="B93" i="10"/>
  <c r="B3" i="8"/>
  <c r="Q211" i="16" l="1"/>
  <c r="U207" i="16"/>
  <c r="M211" i="16"/>
  <c r="G106" i="10"/>
  <c r="H58" i="10"/>
  <c r="H57" i="10"/>
  <c r="H56" i="10"/>
  <c r="H55" i="10"/>
  <c r="H54" i="10"/>
  <c r="F47" i="10"/>
  <c r="F49" i="10" s="1"/>
  <c r="F11" i="10" s="1"/>
  <c r="G56" i="10"/>
  <c r="G55" i="10"/>
  <c r="G58" i="10"/>
  <c r="G54" i="10"/>
  <c r="G53" i="10"/>
  <c r="G60" i="10" s="1"/>
  <c r="G12" i="10" s="1"/>
  <c r="O211" i="16"/>
  <c r="G14" i="17"/>
  <c r="G40" i="17"/>
  <c r="I53" i="10"/>
  <c r="F106" i="10"/>
  <c r="E49" i="10"/>
  <c r="F43" i="10"/>
  <c r="F10" i="10" s="1"/>
  <c r="B33" i="10"/>
  <c r="B31" i="10"/>
  <c r="P93" i="8"/>
  <c r="P92" i="8"/>
  <c r="P91" i="8"/>
  <c r="P86" i="8"/>
  <c r="P85" i="8"/>
  <c r="P84" i="8"/>
  <c r="P83" i="8"/>
  <c r="Q94" i="8"/>
  <c r="H12" i="8" s="1"/>
  <c r="H14" i="8" s="1"/>
  <c r="Q87" i="8"/>
  <c r="H24" i="8" s="1"/>
  <c r="F22" i="26" l="1"/>
  <c r="D22" i="26" s="1"/>
  <c r="E11" i="29"/>
  <c r="J53" i="10"/>
  <c r="D13" i="25"/>
  <c r="G18" i="17"/>
  <c r="E11" i="4"/>
  <c r="E11" i="10"/>
  <c r="D15" i="4"/>
  <c r="D16" i="20" s="1"/>
  <c r="I106" i="10"/>
  <c r="F41" i="26" s="1"/>
  <c r="D41" i="26" s="1"/>
  <c r="G37" i="5"/>
  <c r="I47" i="10"/>
  <c r="F42" i="17"/>
  <c r="F11" i="28" s="1"/>
  <c r="H60" i="10"/>
  <c r="H12" i="10" s="1"/>
  <c r="I58" i="10"/>
  <c r="I54" i="10"/>
  <c r="I56" i="10"/>
  <c r="H47" i="10"/>
  <c r="H49" i="10" s="1"/>
  <c r="H11" i="10" s="1"/>
  <c r="I57" i="10"/>
  <c r="F25" i="26" s="1"/>
  <c r="D25" i="26" s="1"/>
  <c r="I55" i="10"/>
  <c r="G41" i="10"/>
  <c r="G43" i="10" s="1"/>
  <c r="G10" i="10" s="1"/>
  <c r="G47" i="10"/>
  <c r="G49" i="10" s="1"/>
  <c r="G11" i="10" s="1"/>
  <c r="F20" i="17"/>
  <c r="P94" i="8"/>
  <c r="F12" i="8" s="1"/>
  <c r="H106" i="10"/>
  <c r="G62" i="10"/>
  <c r="F62" i="10"/>
  <c r="F14" i="10"/>
  <c r="P87" i="8"/>
  <c r="F24" i="8" s="1"/>
  <c r="F27" i="26" l="1"/>
  <c r="D27" i="26" s="1"/>
  <c r="E13" i="29"/>
  <c r="F28" i="26"/>
  <c r="D28" i="26" s="1"/>
  <c r="E14" i="29"/>
  <c r="F30" i="26"/>
  <c r="D30" i="26" s="1"/>
  <c r="E15" i="29"/>
  <c r="F24" i="26"/>
  <c r="D24" i="26" s="1"/>
  <c r="E12" i="29"/>
  <c r="F32" i="26"/>
  <c r="D32" i="26" s="1"/>
  <c r="E17" i="29"/>
  <c r="E11" i="30"/>
  <c r="G42" i="17"/>
  <c r="F124" i="17"/>
  <c r="J57" i="10"/>
  <c r="D17" i="25"/>
  <c r="J56" i="10"/>
  <c r="D16" i="25"/>
  <c r="J58" i="10"/>
  <c r="D29" i="25"/>
  <c r="J55" i="10"/>
  <c r="D20" i="25"/>
  <c r="J54" i="10"/>
  <c r="D22" i="25"/>
  <c r="J47" i="10"/>
  <c r="D25" i="25"/>
  <c r="J106" i="10"/>
  <c r="D37" i="25"/>
  <c r="C6" i="7"/>
  <c r="E12" i="20"/>
  <c r="E13" i="4"/>
  <c r="E14" i="4"/>
  <c r="E12" i="4"/>
  <c r="E17" i="4"/>
  <c r="I60" i="10"/>
  <c r="J60" i="10" s="1"/>
  <c r="G14" i="10"/>
  <c r="I49" i="10"/>
  <c r="J49" i="10" s="1"/>
  <c r="I41" i="10"/>
  <c r="E10" i="29" s="1"/>
  <c r="H41" i="10"/>
  <c r="H43" i="10" s="1"/>
  <c r="F26" i="26" l="1"/>
  <c r="D26" i="26" s="1"/>
  <c r="F12" i="28"/>
  <c r="E10" i="30"/>
  <c r="E19" i="29"/>
  <c r="G17" i="29" s="1"/>
  <c r="E9" i="31"/>
  <c r="H11" i="30"/>
  <c r="E17" i="30"/>
  <c r="E12" i="30"/>
  <c r="E15" i="30"/>
  <c r="E14" i="30"/>
  <c r="E13" i="30"/>
  <c r="D10" i="25"/>
  <c r="F20" i="26"/>
  <c r="D20" i="26" s="1"/>
  <c r="D18" i="25"/>
  <c r="E18" i="20"/>
  <c r="C12" i="7"/>
  <c r="C7" i="7"/>
  <c r="E13" i="20"/>
  <c r="C8" i="7"/>
  <c r="E14" i="20"/>
  <c r="C9" i="7"/>
  <c r="E15" i="20"/>
  <c r="E15" i="4"/>
  <c r="I12" i="10"/>
  <c r="J12" i="10" s="1"/>
  <c r="I11" i="10"/>
  <c r="J11" i="10" s="1"/>
  <c r="H10" i="10"/>
  <c r="H14" i="10" s="1"/>
  <c r="H62" i="10"/>
  <c r="I43" i="10"/>
  <c r="E116" i="10"/>
  <c r="G15" i="29" l="1"/>
  <c r="F35" i="26"/>
  <c r="G13" i="29"/>
  <c r="F15" i="28"/>
  <c r="F155" i="26" s="1"/>
  <c r="D31" i="25"/>
  <c r="G14" i="29"/>
  <c r="G12" i="29"/>
  <c r="E11" i="31"/>
  <c r="H13" i="30"/>
  <c r="H14" i="30"/>
  <c r="E12" i="31"/>
  <c r="E13" i="31"/>
  <c r="H15" i="30"/>
  <c r="G16" i="29"/>
  <c r="G11" i="29"/>
  <c r="H12" i="30"/>
  <c r="E10" i="31"/>
  <c r="E15" i="31"/>
  <c r="H17" i="30"/>
  <c r="E8" i="31"/>
  <c r="E19" i="30"/>
  <c r="G10" i="29"/>
  <c r="C10" i="7"/>
  <c r="F10" i="8"/>
  <c r="E16" i="20"/>
  <c r="I62" i="10"/>
  <c r="E10" i="4"/>
  <c r="I10" i="10"/>
  <c r="H62" i="8"/>
  <c r="B24" i="8"/>
  <c r="H26" i="8"/>
  <c r="B12" i="8"/>
  <c r="D155" i="26" l="1"/>
  <c r="G19" i="29"/>
  <c r="G16" i="30"/>
  <c r="G11" i="30"/>
  <c r="D35" i="26"/>
  <c r="E17" i="31"/>
  <c r="G10" i="30"/>
  <c r="G17" i="30"/>
  <c r="G12" i="30"/>
  <c r="G15" i="30"/>
  <c r="G14" i="30"/>
  <c r="G13" i="30"/>
  <c r="F11" i="8"/>
  <c r="F14" i="8" s="1"/>
  <c r="E11" i="20"/>
  <c r="C5" i="7"/>
  <c r="E19" i="4"/>
  <c r="I14" i="10"/>
  <c r="H28" i="8"/>
  <c r="H38" i="8"/>
  <c r="H46" i="8"/>
  <c r="H56" i="8"/>
  <c r="G19" i="30" l="1"/>
  <c r="E20" i="20"/>
  <c r="H48" i="8"/>
  <c r="H64" i="8" s="1"/>
  <c r="H68" i="8" l="1"/>
  <c r="F66" i="8" s="1"/>
  <c r="F17" i="20"/>
  <c r="F15" i="20"/>
  <c r="F13" i="20"/>
  <c r="F18" i="20"/>
  <c r="F16" i="20"/>
  <c r="F14" i="20"/>
  <c r="F12" i="20"/>
  <c r="F11" i="20"/>
  <c r="E35" i="4" l="1"/>
  <c r="H69" i="8"/>
  <c r="F20" i="20"/>
  <c r="C14" i="7"/>
  <c r="E141" i="10"/>
  <c r="E143" i="10" l="1"/>
  <c r="E161" i="10"/>
  <c r="F163" i="10"/>
  <c r="F161" i="10"/>
  <c r="F159" i="10"/>
  <c r="F157" i="10"/>
  <c r="F155" i="10"/>
  <c r="C252" i="5"/>
  <c r="C237" i="5"/>
  <c r="C206" i="5"/>
  <c r="F164" i="10"/>
  <c r="E164" i="10"/>
  <c r="E163" i="10"/>
  <c r="F162" i="10"/>
  <c r="E162" i="10"/>
  <c r="E160" i="10"/>
  <c r="E159" i="10"/>
  <c r="E158" i="10"/>
  <c r="E157" i="10"/>
  <c r="F156" i="10"/>
  <c r="E156" i="10"/>
  <c r="E155" i="10"/>
  <c r="E154" i="10"/>
  <c r="E153" i="10"/>
  <c r="D30" i="29" l="1"/>
  <c r="D31" i="29"/>
  <c r="E76" i="10"/>
  <c r="D28" i="29"/>
  <c r="D29" i="30" s="1"/>
  <c r="D28" i="4"/>
  <c r="D26" i="4"/>
  <c r="D29" i="20" s="1"/>
  <c r="D29" i="4"/>
  <c r="E166" i="10"/>
  <c r="G155" i="10"/>
  <c r="G159" i="10"/>
  <c r="G163" i="10"/>
  <c r="H154" i="10"/>
  <c r="F160" i="10"/>
  <c r="F158" i="10"/>
  <c r="F154" i="10"/>
  <c r="H155" i="10"/>
  <c r="H163" i="10"/>
  <c r="E78" i="10" l="1"/>
  <c r="H159" i="10"/>
  <c r="G161" i="10"/>
  <c r="G157" i="10"/>
  <c r="H162" i="10"/>
  <c r="H158" i="10"/>
  <c r="H161" i="10"/>
  <c r="H157" i="10"/>
  <c r="H164" i="10"/>
  <c r="H160" i="10"/>
  <c r="H156" i="10"/>
  <c r="G164" i="10"/>
  <c r="G162" i="10"/>
  <c r="G160" i="10"/>
  <c r="G158" i="10"/>
  <c r="G156" i="10"/>
  <c r="G154" i="10"/>
  <c r="G256" i="5"/>
  <c r="G224" i="5"/>
  <c r="G210" i="5"/>
  <c r="N8" i="11"/>
  <c r="I164" i="10" l="1"/>
  <c r="I154" i="10"/>
  <c r="J154" i="10" s="1"/>
  <c r="I155" i="10"/>
  <c r="F73" i="26" s="1"/>
  <c r="D73" i="26" s="1"/>
  <c r="I161" i="10"/>
  <c r="F76" i="26" s="1"/>
  <c r="D76" i="26" s="1"/>
  <c r="I156" i="10"/>
  <c r="J156" i="10" s="1"/>
  <c r="I157" i="10"/>
  <c r="F74" i="26" s="1"/>
  <c r="D74" i="26" s="1"/>
  <c r="I158" i="10"/>
  <c r="J158" i="10" s="1"/>
  <c r="I159" i="10"/>
  <c r="I160" i="10"/>
  <c r="F84" i="26" s="1"/>
  <c r="D84" i="26" s="1"/>
  <c r="I162" i="10"/>
  <c r="I163" i="10"/>
  <c r="F77" i="26" s="1"/>
  <c r="D77" i="26" s="1"/>
  <c r="M203" i="11"/>
  <c r="I209" i="16"/>
  <c r="I211" i="16" s="1"/>
  <c r="J203" i="11"/>
  <c r="J209" i="16" s="1"/>
  <c r="J211" i="16" s="1"/>
  <c r="K203" i="11"/>
  <c r="K209" i="16" s="1"/>
  <c r="K211" i="16" s="1"/>
  <c r="L203" i="11"/>
  <c r="L209" i="16" s="1"/>
  <c r="L211" i="16" s="1"/>
  <c r="N16" i="11"/>
  <c r="N17" i="11"/>
  <c r="N18" i="11"/>
  <c r="N19" i="11"/>
  <c r="N20" i="11"/>
  <c r="N21" i="11"/>
  <c r="N22" i="11"/>
  <c r="N23" i="11"/>
  <c r="N24" i="11"/>
  <c r="N25" i="11"/>
  <c r="N26" i="11"/>
  <c r="N27" i="11"/>
  <c r="N28" i="11"/>
  <c r="N29" i="11"/>
  <c r="N30" i="11"/>
  <c r="N31" i="11"/>
  <c r="N32" i="11"/>
  <c r="N33" i="11"/>
  <c r="N34" i="11"/>
  <c r="N35" i="11"/>
  <c r="N36" i="11"/>
  <c r="N37" i="11"/>
  <c r="N38" i="11"/>
  <c r="N39" i="11"/>
  <c r="N40" i="11"/>
  <c r="N41" i="11"/>
  <c r="N42" i="11"/>
  <c r="N43" i="11"/>
  <c r="N44" i="11"/>
  <c r="N45" i="11"/>
  <c r="N46" i="11"/>
  <c r="N47" i="11"/>
  <c r="N48" i="11"/>
  <c r="N49" i="11"/>
  <c r="N50" i="11"/>
  <c r="N51" i="11"/>
  <c r="N52" i="11"/>
  <c r="N53" i="11"/>
  <c r="N54" i="11"/>
  <c r="N55" i="11"/>
  <c r="N56" i="11"/>
  <c r="N57" i="11"/>
  <c r="N58" i="11"/>
  <c r="N59" i="11"/>
  <c r="N60" i="11"/>
  <c r="N61" i="11"/>
  <c r="N62" i="11"/>
  <c r="N63" i="11"/>
  <c r="N64" i="11"/>
  <c r="N65" i="11"/>
  <c r="N66" i="11"/>
  <c r="N67" i="11"/>
  <c r="N68" i="11"/>
  <c r="N69" i="11"/>
  <c r="N70" i="11"/>
  <c r="N71" i="11"/>
  <c r="N72" i="11"/>
  <c r="N73" i="11"/>
  <c r="N74" i="11"/>
  <c r="N75" i="11"/>
  <c r="N76" i="11"/>
  <c r="N77" i="11"/>
  <c r="N78" i="11"/>
  <c r="N79" i="11"/>
  <c r="N80" i="11"/>
  <c r="N81" i="11"/>
  <c r="N82" i="11"/>
  <c r="N83" i="11"/>
  <c r="N84" i="11"/>
  <c r="N85" i="11"/>
  <c r="N86" i="11"/>
  <c r="N87" i="11"/>
  <c r="N88" i="11"/>
  <c r="N89" i="11"/>
  <c r="N90" i="11"/>
  <c r="N91" i="11"/>
  <c r="N92" i="11"/>
  <c r="N93" i="11"/>
  <c r="N94" i="11"/>
  <c r="N95" i="11"/>
  <c r="N96" i="11"/>
  <c r="N97" i="11"/>
  <c r="N98" i="11"/>
  <c r="N99" i="11"/>
  <c r="N100" i="11"/>
  <c r="N101" i="11"/>
  <c r="N102" i="11"/>
  <c r="N103" i="11"/>
  <c r="N104" i="11"/>
  <c r="N105" i="11"/>
  <c r="N106" i="11"/>
  <c r="N107" i="11"/>
  <c r="N108" i="11"/>
  <c r="N109" i="11"/>
  <c r="N110" i="11"/>
  <c r="N111" i="11"/>
  <c r="N112" i="11"/>
  <c r="N113" i="11"/>
  <c r="N114" i="11"/>
  <c r="N115" i="11"/>
  <c r="N116" i="11"/>
  <c r="N117" i="11"/>
  <c r="N118" i="11"/>
  <c r="N119" i="11"/>
  <c r="N120" i="11"/>
  <c r="N121" i="11"/>
  <c r="N122" i="11"/>
  <c r="N123" i="11"/>
  <c r="N124" i="11"/>
  <c r="N125" i="11"/>
  <c r="N126" i="11"/>
  <c r="N127" i="11"/>
  <c r="N128" i="11"/>
  <c r="N129" i="11"/>
  <c r="N130" i="11"/>
  <c r="N131" i="11"/>
  <c r="N132" i="11"/>
  <c r="N133" i="11"/>
  <c r="N134" i="11"/>
  <c r="N135" i="11"/>
  <c r="N136" i="11"/>
  <c r="N137" i="11"/>
  <c r="N138" i="11"/>
  <c r="N139" i="11"/>
  <c r="N140" i="11"/>
  <c r="N141" i="11"/>
  <c r="N142" i="11"/>
  <c r="N143" i="11"/>
  <c r="N144" i="11"/>
  <c r="N145" i="11"/>
  <c r="N146" i="11"/>
  <c r="N147" i="11"/>
  <c r="N148" i="11"/>
  <c r="N149" i="11"/>
  <c r="N150" i="11"/>
  <c r="N151" i="11"/>
  <c r="N152" i="11"/>
  <c r="N153" i="11"/>
  <c r="N154" i="11"/>
  <c r="N155" i="11"/>
  <c r="N156" i="11"/>
  <c r="N157" i="11"/>
  <c r="N158" i="11"/>
  <c r="N159" i="11"/>
  <c r="N160" i="11"/>
  <c r="N161" i="11"/>
  <c r="N162" i="11"/>
  <c r="N163" i="11"/>
  <c r="N164" i="11"/>
  <c r="N165" i="11"/>
  <c r="N166" i="11"/>
  <c r="N167" i="11"/>
  <c r="N168" i="11"/>
  <c r="N169" i="11"/>
  <c r="N170" i="11"/>
  <c r="N171" i="11"/>
  <c r="N172" i="11"/>
  <c r="N173" i="11"/>
  <c r="N174" i="11"/>
  <c r="N175" i="11"/>
  <c r="N176" i="11"/>
  <c r="N177" i="11"/>
  <c r="N178" i="11"/>
  <c r="N179" i="11"/>
  <c r="N180" i="11"/>
  <c r="N181" i="11"/>
  <c r="N182" i="11"/>
  <c r="N183" i="11"/>
  <c r="N184" i="11"/>
  <c r="N185" i="11"/>
  <c r="N186" i="11"/>
  <c r="N187" i="11"/>
  <c r="N188" i="11"/>
  <c r="N189" i="11"/>
  <c r="N190" i="11"/>
  <c r="N191" i="11"/>
  <c r="N192" i="11"/>
  <c r="N193" i="11"/>
  <c r="N194" i="11"/>
  <c r="N195" i="11"/>
  <c r="N196" i="11"/>
  <c r="N197" i="11"/>
  <c r="N198" i="11"/>
  <c r="N199" i="11"/>
  <c r="N200" i="11"/>
  <c r="N201" i="11"/>
  <c r="N202" i="11"/>
  <c r="N9" i="11"/>
  <c r="N10" i="11"/>
  <c r="N11" i="11"/>
  <c r="N12" i="11"/>
  <c r="N13" i="11"/>
  <c r="N14" i="11"/>
  <c r="N15" i="11"/>
  <c r="H209" i="16"/>
  <c r="H211" i="16" s="1"/>
  <c r="F86" i="26" l="1"/>
  <c r="D86" i="26" s="1"/>
  <c r="F83" i="26"/>
  <c r="D83" i="26" s="1"/>
  <c r="F82" i="26"/>
  <c r="D82" i="26" s="1"/>
  <c r="F85" i="26"/>
  <c r="D85" i="26" s="1"/>
  <c r="F75" i="26"/>
  <c r="D75" i="26" s="1"/>
  <c r="J159" i="10"/>
  <c r="F81" i="26"/>
  <c r="E31" i="29"/>
  <c r="D82" i="25"/>
  <c r="D72" i="25"/>
  <c r="J157" i="10"/>
  <c r="D71" i="25"/>
  <c r="D73" i="25"/>
  <c r="J163" i="10"/>
  <c r="D74" i="25"/>
  <c r="D81" i="25"/>
  <c r="D80" i="25"/>
  <c r="D79" i="25"/>
  <c r="J155" i="10"/>
  <c r="D70" i="25"/>
  <c r="D78" i="25"/>
  <c r="D83" i="25"/>
  <c r="E29" i="4"/>
  <c r="N203" i="11"/>
  <c r="E147" i="10"/>
  <c r="C179" i="5"/>
  <c r="C177" i="5"/>
  <c r="E134" i="10"/>
  <c r="C143" i="5"/>
  <c r="F122" i="10"/>
  <c r="E122" i="10"/>
  <c r="E121" i="10"/>
  <c r="F120" i="10"/>
  <c r="E120" i="10"/>
  <c r="E119" i="10"/>
  <c r="E118" i="10"/>
  <c r="C108" i="5"/>
  <c r="C105" i="5"/>
  <c r="E117" i="10"/>
  <c r="C100" i="5"/>
  <c r="E115" i="10"/>
  <c r="C84" i="5"/>
  <c r="C83" i="5"/>
  <c r="C82" i="5"/>
  <c r="E114" i="10"/>
  <c r="F114" i="10"/>
  <c r="E112" i="10"/>
  <c r="E113" i="10"/>
  <c r="C63" i="5"/>
  <c r="C62" i="5"/>
  <c r="C45" i="5"/>
  <c r="C44" i="5"/>
  <c r="E104" i="10"/>
  <c r="F104" i="10"/>
  <c r="E9" i="5"/>
  <c r="F9" i="5" s="1"/>
  <c r="B2" i="4"/>
  <c r="B4" i="4"/>
  <c r="F87" i="26" l="1"/>
  <c r="D81" i="26"/>
  <c r="F38" i="28"/>
  <c r="D84" i="25"/>
  <c r="E124" i="10"/>
  <c r="D25" i="29" s="1"/>
  <c r="D25" i="30" s="1"/>
  <c r="D21" i="3"/>
  <c r="F36" i="8"/>
  <c r="E136" i="10"/>
  <c r="E149" i="10"/>
  <c r="F16" i="4"/>
  <c r="F14" i="4"/>
  <c r="F12" i="4"/>
  <c r="F17" i="4"/>
  <c r="F13" i="4"/>
  <c r="F11" i="4"/>
  <c r="F15" i="4"/>
  <c r="F10" i="4"/>
  <c r="E103" i="10"/>
  <c r="E105" i="10"/>
  <c r="E128" i="10"/>
  <c r="D26" i="20" s="1"/>
  <c r="U209" i="16"/>
  <c r="U211" i="16" s="1"/>
  <c r="E70" i="18"/>
  <c r="D11" i="27" s="1"/>
  <c r="G153" i="10"/>
  <c r="G166" i="10" s="1"/>
  <c r="G169" i="10" s="1"/>
  <c r="F153" i="10"/>
  <c r="F166" i="10" s="1"/>
  <c r="F169" i="10" s="1"/>
  <c r="F141" i="10"/>
  <c r="F143" i="10" s="1"/>
  <c r="F76" i="10" s="1"/>
  <c r="G113" i="10"/>
  <c r="F112" i="10"/>
  <c r="G115" i="10"/>
  <c r="G117" i="10"/>
  <c r="G112" i="10"/>
  <c r="G116" i="10"/>
  <c r="G118" i="10"/>
  <c r="G119" i="10"/>
  <c r="G121" i="10"/>
  <c r="F118" i="10"/>
  <c r="F121" i="10"/>
  <c r="F116" i="10"/>
  <c r="F113" i="10"/>
  <c r="F119" i="10"/>
  <c r="F117" i="10"/>
  <c r="F115" i="10"/>
  <c r="F103" i="10"/>
  <c r="D29" i="29" l="1"/>
  <c r="D30" i="30" s="1"/>
  <c r="D87" i="26"/>
  <c r="D90" i="25"/>
  <c r="D91" i="25" s="1"/>
  <c r="F93" i="26"/>
  <c r="D93" i="26" s="1"/>
  <c r="D15" i="27"/>
  <c r="E75" i="10"/>
  <c r="D27" i="29"/>
  <c r="D28" i="30" s="1"/>
  <c r="D111" i="25"/>
  <c r="D110" i="25"/>
  <c r="E77" i="10"/>
  <c r="E108" i="10"/>
  <c r="D24" i="29" s="1"/>
  <c r="D11" i="3"/>
  <c r="D15" i="3" s="1"/>
  <c r="F19" i="4"/>
  <c r="D25" i="4"/>
  <c r="D28" i="20" s="1"/>
  <c r="E130" i="10"/>
  <c r="D26" i="30" s="1"/>
  <c r="D27" i="4"/>
  <c r="D30" i="20" s="1"/>
  <c r="E73" i="10"/>
  <c r="D23" i="4"/>
  <c r="D25" i="20" s="1"/>
  <c r="H104" i="10"/>
  <c r="G104" i="10"/>
  <c r="G147" i="10"/>
  <c r="G149" i="10" s="1"/>
  <c r="G77" i="10" s="1"/>
  <c r="F105" i="10"/>
  <c r="F134" i="10"/>
  <c r="F136" i="10" s="1"/>
  <c r="F75" i="10" s="1"/>
  <c r="F128" i="10"/>
  <c r="F130" i="10" s="1"/>
  <c r="F108" i="10"/>
  <c r="F72" i="10" s="1"/>
  <c r="F80" i="10" s="1"/>
  <c r="F147" i="10"/>
  <c r="F149" i="10" s="1"/>
  <c r="F77" i="10" s="1"/>
  <c r="F124" i="10"/>
  <c r="F73" i="10" s="1"/>
  <c r="H103" i="10"/>
  <c r="H114" i="10"/>
  <c r="H119" i="10"/>
  <c r="G120" i="10"/>
  <c r="G103" i="10"/>
  <c r="H122" i="10"/>
  <c r="G141" i="10"/>
  <c r="G143" i="10" s="1"/>
  <c r="G76" i="10" s="1"/>
  <c r="G114" i="10"/>
  <c r="G102" i="5"/>
  <c r="F78" i="10"/>
  <c r="G105" i="10"/>
  <c r="G78" i="10"/>
  <c r="G69" i="5"/>
  <c r="H112" i="10"/>
  <c r="G114" i="5"/>
  <c r="G58" i="5"/>
  <c r="G31" i="5"/>
  <c r="G22" i="5"/>
  <c r="H115" i="10"/>
  <c r="H121" i="10"/>
  <c r="H141" i="10"/>
  <c r="H143" i="10" s="1"/>
  <c r="H76" i="10" s="1"/>
  <c r="H116" i="10"/>
  <c r="H117" i="10"/>
  <c r="H113" i="10"/>
  <c r="H118" i="10"/>
  <c r="E169" i="10" l="1"/>
  <c r="F94" i="26"/>
  <c r="F131" i="26" s="1"/>
  <c r="D24" i="30"/>
  <c r="D33" i="29"/>
  <c r="E74" i="10"/>
  <c r="E72" i="10"/>
  <c r="D22" i="4"/>
  <c r="I153" i="10"/>
  <c r="E30" i="29" s="1"/>
  <c r="G197" i="5"/>
  <c r="I147" i="10"/>
  <c r="F69" i="26" s="1"/>
  <c r="D69" i="26" s="1"/>
  <c r="G188" i="5"/>
  <c r="I141" i="10"/>
  <c r="I134" i="10"/>
  <c r="F63" i="26" s="1"/>
  <c r="D63" i="26" s="1"/>
  <c r="I128" i="10"/>
  <c r="F57" i="26" s="1"/>
  <c r="D57" i="26" s="1"/>
  <c r="I122" i="10"/>
  <c r="I119" i="10"/>
  <c r="I116" i="10"/>
  <c r="F48" i="26" s="1"/>
  <c r="D48" i="26" s="1"/>
  <c r="G88" i="5"/>
  <c r="I115" i="10"/>
  <c r="F47" i="26" s="1"/>
  <c r="D47" i="26" s="1"/>
  <c r="I103" i="10"/>
  <c r="G16" i="5"/>
  <c r="H153" i="10"/>
  <c r="H166" i="10" s="1"/>
  <c r="I117" i="10"/>
  <c r="F49" i="26" s="1"/>
  <c r="D49" i="26" s="1"/>
  <c r="H128" i="10"/>
  <c r="H130" i="10" s="1"/>
  <c r="G128" i="10"/>
  <c r="G130" i="10" s="1"/>
  <c r="H120" i="10"/>
  <c r="G108" i="10"/>
  <c r="G72" i="10" s="1"/>
  <c r="G80" i="10" s="1"/>
  <c r="G122" i="10"/>
  <c r="G124" i="10" s="1"/>
  <c r="G73" i="10" s="1"/>
  <c r="G134" i="10"/>
  <c r="G136" i="10" s="1"/>
  <c r="G75" i="10" s="1"/>
  <c r="H105" i="10"/>
  <c r="H108" i="10" s="1"/>
  <c r="I104" i="10"/>
  <c r="F39" i="26" s="1"/>
  <c r="D39" i="26" s="1"/>
  <c r="I112" i="10"/>
  <c r="I121" i="10"/>
  <c r="H147" i="10"/>
  <c r="H149" i="10" s="1"/>
  <c r="H77" i="10" s="1"/>
  <c r="H134" i="10"/>
  <c r="H136" i="10" s="1"/>
  <c r="H75" i="10" s="1"/>
  <c r="I114" i="10"/>
  <c r="I120" i="10"/>
  <c r="F52" i="26" s="1"/>
  <c r="D52" i="26" s="1"/>
  <c r="I105" i="10"/>
  <c r="F40" i="26" s="1"/>
  <c r="D40" i="26" s="1"/>
  <c r="G39" i="5"/>
  <c r="I118" i="10"/>
  <c r="F50" i="26" s="1"/>
  <c r="D50" i="26" s="1"/>
  <c r="H124" i="10"/>
  <c r="H73" i="10" s="1"/>
  <c r="G190" i="5"/>
  <c r="I113" i="10"/>
  <c r="F45" i="26" s="1"/>
  <c r="D45" i="26" s="1"/>
  <c r="G138" i="5"/>
  <c r="F169" i="26" l="1"/>
  <c r="F173" i="26" s="1"/>
  <c r="F51" i="26"/>
  <c r="D51" i="26" s="1"/>
  <c r="J119" i="10"/>
  <c r="F46" i="26"/>
  <c r="D46" i="26" s="1"/>
  <c r="J114" i="10"/>
  <c r="F53" i="26"/>
  <c r="D53" i="26" s="1"/>
  <c r="J121" i="10"/>
  <c r="F54" i="26"/>
  <c r="D54" i="26" s="1"/>
  <c r="F66" i="26"/>
  <c r="D66" i="26" s="1"/>
  <c r="J141" i="10"/>
  <c r="D94" i="26"/>
  <c r="D131" i="26" s="1"/>
  <c r="F72" i="26"/>
  <c r="D32" i="30"/>
  <c r="D40" i="25"/>
  <c r="F44" i="26"/>
  <c r="D44" i="26" s="1"/>
  <c r="D34" i="25"/>
  <c r="F38" i="26"/>
  <c r="D38" i="26" s="1"/>
  <c r="F58" i="26"/>
  <c r="D58" i="26" s="1"/>
  <c r="F64" i="26"/>
  <c r="D64" i="26" s="1"/>
  <c r="F70" i="26"/>
  <c r="D70" i="26" s="1"/>
  <c r="E80" i="10"/>
  <c r="J118" i="10"/>
  <c r="D46" i="25"/>
  <c r="J105" i="10"/>
  <c r="D36" i="25"/>
  <c r="D42" i="25"/>
  <c r="J113" i="10"/>
  <c r="D41" i="25"/>
  <c r="J120" i="10"/>
  <c r="D48" i="25"/>
  <c r="D49" i="25"/>
  <c r="J104" i="10"/>
  <c r="D35" i="25"/>
  <c r="J117" i="10"/>
  <c r="D45" i="25"/>
  <c r="D43" i="25"/>
  <c r="J116" i="10"/>
  <c r="D44" i="25"/>
  <c r="D47" i="25"/>
  <c r="D50" i="25"/>
  <c r="I130" i="10"/>
  <c r="D53" i="25"/>
  <c r="D54" i="25" s="1"/>
  <c r="D59" i="25"/>
  <c r="D60" i="25" s="1"/>
  <c r="D63" i="25"/>
  <c r="D64" i="25" s="1"/>
  <c r="J147" i="10"/>
  <c r="D66" i="25"/>
  <c r="D67" i="25" s="1"/>
  <c r="E28" i="4"/>
  <c r="D69" i="25"/>
  <c r="D76" i="25" s="1"/>
  <c r="H78" i="10"/>
  <c r="H169" i="10"/>
  <c r="J112" i="10"/>
  <c r="I124" i="10"/>
  <c r="J103" i="10"/>
  <c r="I108" i="10"/>
  <c r="J153" i="10"/>
  <c r="I166" i="10"/>
  <c r="I149" i="10"/>
  <c r="E26" i="20"/>
  <c r="C23" i="7" s="1"/>
  <c r="D31" i="4"/>
  <c r="D24" i="20"/>
  <c r="D32" i="20" s="1"/>
  <c r="F74" i="10"/>
  <c r="H74" i="10" s="1"/>
  <c r="I136" i="10"/>
  <c r="I143" i="10"/>
  <c r="H72" i="10"/>
  <c r="H80" i="10" s="1"/>
  <c r="G268" i="5"/>
  <c r="F67" i="26" l="1"/>
  <c r="D67" i="26" s="1"/>
  <c r="J166" i="10"/>
  <c r="I169" i="10"/>
  <c r="J169" i="10" s="1"/>
  <c r="E28" i="29"/>
  <c r="F24" i="28" s="1"/>
  <c r="J143" i="10"/>
  <c r="F79" i="26"/>
  <c r="D72" i="26"/>
  <c r="D79" i="26" s="1"/>
  <c r="J149" i="10"/>
  <c r="E29" i="29"/>
  <c r="E26" i="30"/>
  <c r="J124" i="10"/>
  <c r="E25" i="29"/>
  <c r="F20" i="28" s="1"/>
  <c r="D24" i="27"/>
  <c r="D26" i="27" s="1"/>
  <c r="D47" i="27" s="1"/>
  <c r="F36" i="28"/>
  <c r="J108" i="10"/>
  <c r="E24" i="29"/>
  <c r="E27" i="29"/>
  <c r="F42" i="26"/>
  <c r="D42" i="26" s="1"/>
  <c r="F55" i="26"/>
  <c r="D55" i="26" s="1"/>
  <c r="D38" i="25"/>
  <c r="D51" i="25"/>
  <c r="D107" i="25"/>
  <c r="D108" i="25" s="1"/>
  <c r="D113" i="25" s="1"/>
  <c r="I77" i="10"/>
  <c r="J77" i="10" s="1"/>
  <c r="E27" i="4"/>
  <c r="C27" i="7" s="1"/>
  <c r="I75" i="10"/>
  <c r="D20" i="3"/>
  <c r="D23" i="3" s="1"/>
  <c r="D25" i="3" s="1"/>
  <c r="D44" i="3" s="1"/>
  <c r="F34" i="8"/>
  <c r="F38" i="8" s="1"/>
  <c r="F48" i="8" s="1"/>
  <c r="I76" i="10"/>
  <c r="J76" i="10" s="1"/>
  <c r="I78" i="10"/>
  <c r="J78" i="10" s="1"/>
  <c r="E22" i="4"/>
  <c r="C21" i="7" s="1"/>
  <c r="E23" i="4"/>
  <c r="C22" i="7" s="1"/>
  <c r="E26" i="4"/>
  <c r="E25" i="4"/>
  <c r="I72" i="10"/>
  <c r="I73" i="10"/>
  <c r="J73" i="10" s="1"/>
  <c r="E29" i="30" l="1"/>
  <c r="H29" i="30" s="1"/>
  <c r="F89" i="26"/>
  <c r="F158" i="26" s="1"/>
  <c r="F161" i="26" s="1"/>
  <c r="F165" i="26" s="1"/>
  <c r="F40" i="28"/>
  <c r="F50" i="28" s="1"/>
  <c r="D89" i="26"/>
  <c r="E30" i="20"/>
  <c r="E25" i="30"/>
  <c r="E46" i="31"/>
  <c r="F21" i="28"/>
  <c r="E43" i="31"/>
  <c r="H26" i="30"/>
  <c r="F25" i="28"/>
  <c r="E30" i="30"/>
  <c r="E24" i="30"/>
  <c r="F23" i="28"/>
  <c r="E28" i="30"/>
  <c r="E33" i="29"/>
  <c r="G27" i="29" s="1"/>
  <c r="D86" i="25"/>
  <c r="I80" i="10"/>
  <c r="J80" i="10" s="1"/>
  <c r="J72" i="10"/>
  <c r="F23" i="8"/>
  <c r="C25" i="7"/>
  <c r="E28" i="20"/>
  <c r="F21" i="8"/>
  <c r="E25" i="20"/>
  <c r="F19" i="8"/>
  <c r="C26" i="7"/>
  <c r="F22" i="8"/>
  <c r="E29" i="20"/>
  <c r="E31" i="4"/>
  <c r="E33" i="4" s="1"/>
  <c r="E37" i="4" s="1"/>
  <c r="E24" i="20"/>
  <c r="F18" i="8"/>
  <c r="D158" i="26" l="1"/>
  <c r="D161" i="26" s="1"/>
  <c r="D165" i="26"/>
  <c r="F28" i="28"/>
  <c r="E47" i="31"/>
  <c r="H30" i="30"/>
  <c r="E42" i="31"/>
  <c r="H25" i="30"/>
  <c r="E41" i="31"/>
  <c r="H24" i="30"/>
  <c r="E45" i="31"/>
  <c r="H28" i="30"/>
  <c r="E32" i="30"/>
  <c r="G31" i="29"/>
  <c r="G26" i="29"/>
  <c r="G29" i="29"/>
  <c r="G25" i="29"/>
  <c r="G28" i="29"/>
  <c r="G30" i="29"/>
  <c r="E35" i="29"/>
  <c r="G24" i="29"/>
  <c r="D169" i="26"/>
  <c r="D173" i="26" s="1"/>
  <c r="C29" i="7"/>
  <c r="F26" i="8"/>
  <c r="F28" i="8" s="1"/>
  <c r="F64" i="8" s="1"/>
  <c r="F23" i="4"/>
  <c r="F25" i="4"/>
  <c r="F28" i="4"/>
  <c r="F29" i="4"/>
  <c r="F26" i="4"/>
  <c r="F22" i="4"/>
  <c r="F27" i="4"/>
  <c r="F24" i="4"/>
  <c r="E32" i="20"/>
  <c r="E41" i="10"/>
  <c r="E20" i="17"/>
  <c r="E39" i="29" l="1"/>
  <c r="D52" i="27"/>
  <c r="D56" i="27" s="1"/>
  <c r="G28" i="30"/>
  <c r="E34" i="30"/>
  <c r="F175" i="26" s="1"/>
  <c r="F30" i="28"/>
  <c r="F66" i="28" s="1"/>
  <c r="E49" i="31"/>
  <c r="G33" i="29"/>
  <c r="H32" i="30"/>
  <c r="J41" i="10"/>
  <c r="D10" i="29"/>
  <c r="G20" i="17"/>
  <c r="E124" i="17"/>
  <c r="G124" i="17" s="1"/>
  <c r="G27" i="30"/>
  <c r="G26" i="30"/>
  <c r="G30" i="30"/>
  <c r="G24" i="30"/>
  <c r="G29" i="30"/>
  <c r="G25" i="30"/>
  <c r="F68" i="8"/>
  <c r="F69" i="8" s="1"/>
  <c r="F31" i="4"/>
  <c r="F26" i="20"/>
  <c r="F29" i="20"/>
  <c r="F27" i="20"/>
  <c r="F30" i="20"/>
  <c r="F28" i="20"/>
  <c r="F25" i="20"/>
  <c r="E34" i="20"/>
  <c r="F24" i="20"/>
  <c r="E43" i="10"/>
  <c r="D63" i="27" l="1"/>
  <c r="F70" i="28"/>
  <c r="D10" i="30"/>
  <c r="D19" i="29"/>
  <c r="D35" i="29" s="1"/>
  <c r="G32" i="30"/>
  <c r="D47" i="3"/>
  <c r="F32" i="20"/>
  <c r="D10" i="4"/>
  <c r="E62" i="10"/>
  <c r="J62" i="10" s="1"/>
  <c r="J43" i="10"/>
  <c r="E10" i="10"/>
  <c r="H10" i="30" l="1"/>
  <c r="H19" i="30" s="1"/>
  <c r="H34" i="30" s="1"/>
  <c r="D19" i="30"/>
  <c r="D34" i="30" s="1"/>
  <c r="D51" i="3"/>
  <c r="D60" i="3" s="1"/>
  <c r="D175" i="26"/>
  <c r="D19" i="4"/>
  <c r="D33" i="4" s="1"/>
  <c r="D11" i="20"/>
  <c r="D20" i="20" s="1"/>
  <c r="D34" i="20" s="1"/>
  <c r="J10" i="10"/>
  <c r="E14" i="10"/>
  <c r="J14" i="10" s="1"/>
  <c r="F179" i="26" l="1"/>
  <c r="K136" i="5"/>
  <c r="I138" i="5"/>
  <c r="L122" i="10"/>
  <c r="N122" i="10" s="1"/>
  <c r="D179" i="26" l="1"/>
  <c r="F227" i="26"/>
  <c r="K138" i="5"/>
  <c r="I268" i="5"/>
  <c r="K268" i="5" s="1"/>
  <c r="L124" i="10"/>
  <c r="N124" i="10" l="1"/>
  <c r="L169" i="10"/>
  <c r="N169" i="10" s="1"/>
  <c r="I25" i="29"/>
  <c r="I33" i="29" s="1"/>
  <c r="I35" i="29" s="1"/>
  <c r="L73" i="10"/>
  <c r="H23" i="4" s="1"/>
  <c r="L80" i="10" l="1"/>
  <c r="N80" i="10" s="1"/>
  <c r="N73" i="10"/>
  <c r="J25" i="30"/>
  <c r="J32" i="30" s="1"/>
  <c r="J34" i="30" s="1"/>
  <c r="H25" i="20"/>
  <c r="H32" i="20" s="1"/>
  <c r="H34" i="20" s="1"/>
  <c r="H31" i="4"/>
  <c r="H33" i="4" s="1"/>
  <c r="N25" i="30" l="1"/>
  <c r="N32" i="30" s="1"/>
  <c r="N34" i="30" s="1"/>
</calcChain>
</file>

<file path=xl/sharedStrings.xml><?xml version="1.0" encoding="utf-8"?>
<sst xmlns="http://schemas.openxmlformats.org/spreadsheetml/2006/main" count="4506" uniqueCount="1921">
  <si>
    <t>Main-exp-id</t>
  </si>
  <si>
    <t>Sub-exp-name</t>
  </si>
  <si>
    <t>Sub-Exp-id</t>
  </si>
  <si>
    <t>District Assemblies Common Fund</t>
  </si>
  <si>
    <t>Established Post</t>
  </si>
  <si>
    <t>DDF (Capacity Building Grant) Cap. Expenditure</t>
  </si>
  <si>
    <t>School Feeding Program</t>
  </si>
  <si>
    <t>Urban Dev't Grants</t>
  </si>
  <si>
    <t>Plant and Machinery</t>
  </si>
  <si>
    <t>Running Cost - Official Vehicles</t>
  </si>
  <si>
    <t>Monthly Paid &amp; Casual Labour</t>
  </si>
  <si>
    <t>Commissions</t>
  </si>
  <si>
    <t>Other Assets (Self Help Project)</t>
  </si>
  <si>
    <t>Assembly Members Sittings All</t>
  </si>
  <si>
    <t>Maintenance &amp; Repairs - Official Vehicles</t>
  </si>
  <si>
    <t>Travel Allowance</t>
  </si>
  <si>
    <t>Printed Material &amp; Stationery</t>
  </si>
  <si>
    <t>Other Capital Expenditure</t>
  </si>
  <si>
    <t>National Awards</t>
  </si>
  <si>
    <t>Office Buildings</t>
  </si>
  <si>
    <t>Electricity charges</t>
  </si>
  <si>
    <t>Feeding Cost</t>
  </si>
  <si>
    <t>Service of the State Protocol</t>
  </si>
  <si>
    <t>Staff Development/Capacity Building</t>
  </si>
  <si>
    <t>Emergency Works</t>
  </si>
  <si>
    <t>Scholarship &amp; Bursaries</t>
  </si>
  <si>
    <t>Refreshments</t>
  </si>
  <si>
    <t>Hotel Accommodation</t>
  </si>
  <si>
    <t>Other Travel &amp; Transportation</t>
  </si>
  <si>
    <t>Special Allowance/Honorarium</t>
  </si>
  <si>
    <t>Transfer Grants</t>
  </si>
  <si>
    <t>Seminars/Conferences/Workshops/Meetings Expenses</t>
  </si>
  <si>
    <t>Maintenance of Machinery &amp; Plant</t>
  </si>
  <si>
    <t>MPs Capacity Building Project</t>
  </si>
  <si>
    <t>Other Office Materials and Consumables</t>
  </si>
  <si>
    <t>Textbooks &amp; Library Books</t>
  </si>
  <si>
    <t>Repairs of Office Buildings</t>
  </si>
  <si>
    <t>Public Education &amp; Sensitization</t>
  </si>
  <si>
    <t>Special Operations (Pay-Your-Levy Campaign)</t>
  </si>
  <si>
    <t>Purchase of Petty Tools/Implements</t>
  </si>
  <si>
    <t>Donations</t>
  </si>
  <si>
    <t>Funeral Grants</t>
  </si>
  <si>
    <t>Office Facilities, Supplies &amp; Accessories</t>
  </si>
  <si>
    <t>Postal Charges</t>
  </si>
  <si>
    <t>Contributions</t>
  </si>
  <si>
    <t>Bank Charges</t>
  </si>
  <si>
    <t>Sports, Recreational &amp; Cultural Materials</t>
  </si>
  <si>
    <t>Uniform and Protective Clothing</t>
  </si>
  <si>
    <t>Court Expenses</t>
  </si>
  <si>
    <t>Sanitary Sites (Laterin)</t>
  </si>
  <si>
    <t>Maintenance of General Equipment</t>
  </si>
  <si>
    <t>Car Maintenance Allowance</t>
  </si>
  <si>
    <t>Water</t>
  </si>
  <si>
    <t>Telecommunications</t>
  </si>
  <si>
    <t>Awards &amp; Rewards</t>
  </si>
  <si>
    <t>Maintenance of Furniture &amp; Fixtures</t>
  </si>
  <si>
    <t>Materials and Consumables</t>
  </si>
  <si>
    <t>WIP - Office Buildings</t>
  </si>
  <si>
    <t>WIP - Day Care Centre</t>
  </si>
  <si>
    <t>Official Celebrations</t>
  </si>
  <si>
    <t>WIP - Health Centres</t>
  </si>
  <si>
    <t>Head of State End of Year Activities</t>
  </si>
  <si>
    <t>Assembly Members Special Allow</t>
  </si>
  <si>
    <t>WIP - Clinics</t>
  </si>
  <si>
    <t>Unit Committee/T. C. M. Allow</t>
  </si>
  <si>
    <t>Contract appointments</t>
  </si>
  <si>
    <t>WIP - Hospitals</t>
  </si>
  <si>
    <t>External Consultants Fees</t>
  </si>
  <si>
    <t>Health Centres</t>
  </si>
  <si>
    <t>Slaughter House</t>
  </si>
  <si>
    <t>Property Valuation Expenses</t>
  </si>
  <si>
    <t>Operational Enhancement Expenses</t>
  </si>
  <si>
    <t>Trade Promotion / Exhibition expenses</t>
  </si>
  <si>
    <t>Special Operations (Docking of Ships)</t>
  </si>
  <si>
    <t>Bank Errors</t>
  </si>
  <si>
    <t>Audit Fees</t>
  </si>
  <si>
    <t>Canteen Services</t>
  </si>
  <si>
    <t>Roads</t>
  </si>
  <si>
    <t>Special Operations (NSC)</t>
  </si>
  <si>
    <t>Street Lights/Traffic Lights</t>
  </si>
  <si>
    <t>Cemeteries</t>
  </si>
  <si>
    <t>Training Materials</t>
  </si>
  <si>
    <t>Visits, Conferences / Seminars (Local)</t>
  </si>
  <si>
    <t>Examination Fees and Expenses</t>
  </si>
  <si>
    <t>Special Operations (Peace Keeping)</t>
  </si>
  <si>
    <t>Toilets</t>
  </si>
  <si>
    <t>Other Consultancy Expenses</t>
  </si>
  <si>
    <t>Hire of Venue</t>
  </si>
  <si>
    <t>Security Forces Contingency (election)</t>
  </si>
  <si>
    <t>Library &amp; Subscription</t>
  </si>
  <si>
    <t>Recruitment Expenses</t>
  </si>
  <si>
    <t>WIP - Permits and Legal Fees</t>
  </si>
  <si>
    <t>WIP - Consultancy Fees</t>
  </si>
  <si>
    <t>WIP - Slaughter House</t>
  </si>
  <si>
    <t>Tuition Fees</t>
  </si>
  <si>
    <t>Local Consultants Fees</t>
  </si>
  <si>
    <t>NHIL - Interest</t>
  </si>
  <si>
    <t>WIP - School Buildings</t>
  </si>
  <si>
    <t>Staff Welfare Expenses</t>
  </si>
  <si>
    <t>Ghana Educational Trust Fund</t>
  </si>
  <si>
    <t>Road Fund</t>
  </si>
  <si>
    <t>Petroleum Related Fund</t>
  </si>
  <si>
    <t>WIP - Dest. Homes/Homes of Age</t>
  </si>
  <si>
    <t>Recreational Parks</t>
  </si>
  <si>
    <t>WIP - Buildings</t>
  </si>
  <si>
    <t>Local Travel Cost</t>
  </si>
  <si>
    <t>Exempt for Aged, Antenal &amp; Under 5 Years</t>
  </si>
  <si>
    <t>Exchange Differences</t>
  </si>
  <si>
    <t>Workman  compensation</t>
  </si>
  <si>
    <t>External Statutory Payments - Interest</t>
  </si>
  <si>
    <t>Refund of Medical Expenses</t>
  </si>
  <si>
    <t>Insurance and compensation</t>
  </si>
  <si>
    <t>Professional Fees</t>
  </si>
  <si>
    <t>Customs Duties</t>
  </si>
  <si>
    <t>Bungalows/Palace</t>
  </si>
  <si>
    <t>DA's</t>
  </si>
  <si>
    <t>UN - Peace</t>
  </si>
  <si>
    <t>Other Charges</t>
  </si>
  <si>
    <t>Dest. Homes/Homes of Age</t>
  </si>
  <si>
    <t>Refund for Medical Expenses (Paupers/Disease Category)</t>
  </si>
  <si>
    <t>Depreciation - Transport (Motor Vehicles, Airplanes, Trains, Ships &amp; Vessels)</t>
  </si>
  <si>
    <t>Buildings</t>
  </si>
  <si>
    <t>GMP Field Operations</t>
  </si>
  <si>
    <t>Refurbishment Contingency</t>
  </si>
  <si>
    <t>School Buildings</t>
  </si>
  <si>
    <t>National Health Insurance Scheme</t>
  </si>
  <si>
    <t>Refuse Lifting Expenses</t>
  </si>
  <si>
    <t>Scholarship/Awards</t>
  </si>
  <si>
    <t>Civic Numbering/Street Naming</t>
  </si>
  <si>
    <t>Day Care Centre</t>
  </si>
  <si>
    <t>WIP - Bungalows/Palace</t>
  </si>
  <si>
    <t>Clinics</t>
  </si>
  <si>
    <t xml:space="preserve">Internal Statutory Payments - Interest </t>
  </si>
  <si>
    <t>Grants to Employees</t>
  </si>
  <si>
    <t>Depreciation - Furniture and Fittings</t>
  </si>
  <si>
    <t>Depreciation - Plant and Equipment</t>
  </si>
  <si>
    <t>Hospitals</t>
  </si>
  <si>
    <t>Depreciation - Other Assets</t>
  </si>
  <si>
    <t>Grants to Households</t>
  </si>
  <si>
    <t>NHIL - Penalties</t>
  </si>
  <si>
    <t>Depreciation - Lands &amp; Buildings</t>
  </si>
  <si>
    <t>Uniform and Protective Clothing Allowance</t>
  </si>
  <si>
    <t>Clothing Allowance</t>
  </si>
  <si>
    <t>Academic Board Allowance</t>
  </si>
  <si>
    <t>Acting Allowance</t>
  </si>
  <si>
    <t>Cashier Allowance</t>
  </si>
  <si>
    <t>Commissions Meeting Allowances</t>
  </si>
  <si>
    <t>Professional Allowance</t>
  </si>
  <si>
    <t>Entertainment Allowance</t>
  </si>
  <si>
    <t>Fuel Allowance</t>
  </si>
  <si>
    <t>Guide Allowance</t>
  </si>
  <si>
    <t>Housing Subsidy/Allowance</t>
  </si>
  <si>
    <t>Risk Allowance</t>
  </si>
  <si>
    <t>Superannuation</t>
  </si>
  <si>
    <t>Tools Allowance</t>
  </si>
  <si>
    <t>Basic PE Related Allowances</t>
  </si>
  <si>
    <t>Per Diem &amp; Inconvenience Allowance</t>
  </si>
  <si>
    <t>Out of Station Allowance</t>
  </si>
  <si>
    <t>Domestic Servants Allowance</t>
  </si>
  <si>
    <t>Foreign Service Allowance</t>
  </si>
  <si>
    <t>Overtime</t>
  </si>
  <si>
    <t>Responsibility Allowance</t>
  </si>
  <si>
    <t>13% SSF Contribution</t>
  </si>
  <si>
    <t>Gratuity</t>
  </si>
  <si>
    <t>Pension</t>
  </si>
  <si>
    <t>End of Service Benefit (ESB)</t>
  </si>
  <si>
    <t>Local Hotel Accommodation</t>
  </si>
  <si>
    <t>Overtime Allowance</t>
  </si>
  <si>
    <t>Jurors Allowance</t>
  </si>
  <si>
    <t>Daily Rated</t>
  </si>
  <si>
    <t>Probation</t>
  </si>
  <si>
    <t>Recruitment</t>
  </si>
  <si>
    <t>Secondment</t>
  </si>
  <si>
    <t>Limited Engagements</t>
  </si>
  <si>
    <t>Motorbike Allowance</t>
  </si>
  <si>
    <t>Bicycle Maintenance Allowance</t>
  </si>
  <si>
    <t>Bereavement Allowance</t>
  </si>
  <si>
    <t>Book Subsidy</t>
  </si>
  <si>
    <t>Committee of Council Allowance</t>
  </si>
  <si>
    <t>Continuous Judicial Education Allowance</t>
  </si>
  <si>
    <t>Duty Allowance</t>
  </si>
  <si>
    <t>Judicial Service Committee Allowance</t>
  </si>
  <si>
    <t>Traditional Authority Allowance</t>
  </si>
  <si>
    <t>Commuted Leave Allowance</t>
  </si>
  <si>
    <t>Night Watchman Allowance</t>
  </si>
  <si>
    <t>Protocol Commission</t>
  </si>
  <si>
    <t>Rations</t>
  </si>
  <si>
    <t>Rotational Head of Department Allowance</t>
  </si>
  <si>
    <t>Rules of Council Allowance</t>
  </si>
  <si>
    <t>Rules of Court Allowance</t>
  </si>
  <si>
    <t>Steering Committee Allowance</t>
  </si>
  <si>
    <t>Top-Up Allowance</t>
  </si>
  <si>
    <t>Training Allowance</t>
  </si>
  <si>
    <t>Watchman Extra Days Allowance</t>
  </si>
  <si>
    <t>NHIL</t>
  </si>
  <si>
    <t>Journalist Allowance</t>
  </si>
  <si>
    <t>Foreign Travel Cost and Expenses</t>
  </si>
  <si>
    <t>Rental of Network &amp; ICT Equipments</t>
  </si>
  <si>
    <t>Other Rentals</t>
  </si>
  <si>
    <t>Overseas Medical Treatments</t>
  </si>
  <si>
    <t>Fuel &amp; Lubricants - Official Vehicles</t>
  </si>
  <si>
    <t>Car Rental/Leasing</t>
  </si>
  <si>
    <t>Freight and Handling Charges</t>
  </si>
  <si>
    <t>Running Cost of Presidential Aircraft</t>
  </si>
  <si>
    <t>Running Cost of Fighting Vehicles</t>
  </si>
  <si>
    <t>Night Allowances</t>
  </si>
  <si>
    <t>Runways</t>
  </si>
  <si>
    <t>Mileage Allowance</t>
  </si>
  <si>
    <t>Rounding</t>
  </si>
  <si>
    <t>Foreign Travel- Per Diem</t>
  </si>
  <si>
    <t>Rental of Furniture &amp; Fittings</t>
  </si>
  <si>
    <t>Toll Charges and Tickets</t>
  </si>
  <si>
    <t>Fuel Allocation To Waste Management Department</t>
  </si>
  <si>
    <t>Roads, Driveways &amp; Grounds</t>
  </si>
  <si>
    <t>Repairs of Residential Buildings</t>
  </si>
  <si>
    <t>Minor Repairs of Schools/Colleges</t>
  </si>
  <si>
    <t>Maintenance of Presidential Aircraft</t>
  </si>
  <si>
    <t>Maintenance of Fighting Vehicles</t>
  </si>
  <si>
    <t>Drains</t>
  </si>
  <si>
    <t>Markets</t>
  </si>
  <si>
    <t>Public Toilets</t>
  </si>
  <si>
    <t>Schools/Nurseries</t>
  </si>
  <si>
    <t>Sanitation Charges</t>
  </si>
  <si>
    <t>Refreshment Items</t>
  </si>
  <si>
    <t>Medical Supplies</t>
  </si>
  <si>
    <t xml:space="preserve">Drugs </t>
  </si>
  <si>
    <t>Oils and Lubricants</t>
  </si>
  <si>
    <t>Electrical Accessories</t>
  </si>
  <si>
    <t>Construction Material</t>
  </si>
  <si>
    <t>Spare Parts</t>
  </si>
  <si>
    <t>Specialised Stock</t>
  </si>
  <si>
    <t>Chemicals &amp; Consumables</t>
  </si>
  <si>
    <t>Teaching &amp; Learning Materials</t>
  </si>
  <si>
    <t>Rentals of Computers and Accessories</t>
  </si>
  <si>
    <t>Clothing and Uniform</t>
  </si>
  <si>
    <t>Rental of Plant &amp; Equipment</t>
  </si>
  <si>
    <t>Armed Guard and Security</t>
  </si>
  <si>
    <t>Fire Fighting Accessories</t>
  </si>
  <si>
    <t>Cleaning Materials</t>
  </si>
  <si>
    <t>Contract Cleaning Service Charges</t>
  </si>
  <si>
    <t>Residential Accommodations</t>
  </si>
  <si>
    <t>Rental of Office Equipment</t>
  </si>
  <si>
    <t>Hotel Accommodations</t>
  </si>
  <si>
    <t>Rental of Land and Buildings</t>
  </si>
  <si>
    <t>Rental of Vehicles</t>
  </si>
  <si>
    <t>Rental of Other Transport</t>
  </si>
  <si>
    <t>Traditional Authority Property</t>
  </si>
  <si>
    <t>Household Items</t>
  </si>
  <si>
    <t>ZFUNDS</t>
  </si>
  <si>
    <t>SCHOOL FEEDING PROGRAM A/C</t>
  </si>
  <si>
    <t>9A.13</t>
  </si>
  <si>
    <t>Interior Develpoment and Refurbishment</t>
  </si>
  <si>
    <t>ZADVANCES</t>
  </si>
  <si>
    <t>ADVANCES</t>
  </si>
  <si>
    <t>7A.01</t>
  </si>
  <si>
    <t>ZDEBTORS</t>
  </si>
  <si>
    <t>DEBTORS</t>
  </si>
  <si>
    <t>7B.01</t>
  </si>
  <si>
    <t>CASH  ACCOUNTS</t>
  </si>
  <si>
    <t>9A.01</t>
  </si>
  <si>
    <t>COMMON FUND A/C</t>
  </si>
  <si>
    <t>9A.02</t>
  </si>
  <si>
    <t>MP'S COMMON FUND A/C</t>
  </si>
  <si>
    <t>9A.03</t>
  </si>
  <si>
    <t>GOG ACCOUNT</t>
  </si>
  <si>
    <t>9A.05</t>
  </si>
  <si>
    <t>DISABILITY ACCOUNT</t>
  </si>
  <si>
    <t>9A.06</t>
  </si>
  <si>
    <t>HIPC ACCOUNT</t>
  </si>
  <si>
    <t>9A.07</t>
  </si>
  <si>
    <t>VIP ACCOUNT</t>
  </si>
  <si>
    <t>9A.08</t>
  </si>
  <si>
    <t>WATER &amp; SANITATION A/C</t>
  </si>
  <si>
    <t>9A.09</t>
  </si>
  <si>
    <t>I.G.F A/C No. 1</t>
  </si>
  <si>
    <t>9A.10</t>
  </si>
  <si>
    <t>Furniture &amp; Fittings</t>
  </si>
  <si>
    <t>M-SHAP/ HIV-AIDS A/C</t>
  </si>
  <si>
    <t>9A.12</t>
  </si>
  <si>
    <t>Utilities Networks</t>
  </si>
  <si>
    <t>DISTRICT DEV'T FACILITY (DDF)</t>
  </si>
  <si>
    <t>9A.14</t>
  </si>
  <si>
    <t>UDG ACCOUNT</t>
  </si>
  <si>
    <t>9A.15</t>
  </si>
  <si>
    <t>GRADER ACCOUNT</t>
  </si>
  <si>
    <t>9A.16</t>
  </si>
  <si>
    <t>CODAPEC A/C</t>
  </si>
  <si>
    <t>9A.17</t>
  </si>
  <si>
    <t>RETENTION A/C</t>
  </si>
  <si>
    <t>9A.18</t>
  </si>
  <si>
    <t>ADVERTS AC</t>
  </si>
  <si>
    <t>9A.19</t>
  </si>
  <si>
    <t>ZINVESTMENT</t>
  </si>
  <si>
    <t>INVESTMENT</t>
  </si>
  <si>
    <t>9B.01</t>
  </si>
  <si>
    <t>ZPOVERTY</t>
  </si>
  <si>
    <t/>
  </si>
  <si>
    <t>9C.01</t>
  </si>
  <si>
    <t>ZSTOCK</t>
  </si>
  <si>
    <t>9S.01</t>
  </si>
  <si>
    <t>ZPREPAIDEXPENSES</t>
  </si>
  <si>
    <t>9X.01</t>
  </si>
  <si>
    <t>ZFIXEDASSETS</t>
  </si>
  <si>
    <t>9Y.01</t>
  </si>
  <si>
    <t>Consultancy Fees</t>
  </si>
  <si>
    <t>I.G.F A/C No. 2</t>
  </si>
  <si>
    <t>9A.11</t>
  </si>
  <si>
    <t>Plant &amp; Equipment</t>
  </si>
  <si>
    <t>Landscaping and Gardening</t>
  </si>
  <si>
    <t>Roads, Bridges &amp; Signals</t>
  </si>
  <si>
    <t>Car/Lorry Park</t>
  </si>
  <si>
    <t>Permits and Legal Fees</t>
  </si>
  <si>
    <t>Vehicle</t>
  </si>
  <si>
    <t>Airplanes</t>
  </si>
  <si>
    <t>Trains</t>
  </si>
  <si>
    <t>Ships and Vessels</t>
  </si>
  <si>
    <t>Motor Bike, bicycles etc</t>
  </si>
  <si>
    <t>APRON and RAMP Areas</t>
  </si>
  <si>
    <t>Sewers and Irrigation</t>
  </si>
  <si>
    <t>Electrical Networks</t>
  </si>
  <si>
    <t>Scanner</t>
  </si>
  <si>
    <t>Uninterruptible Power Supply (UPS)</t>
  </si>
  <si>
    <t>Networking &amp; ICT equipments</t>
  </si>
  <si>
    <t>Computer Software</t>
  </si>
  <si>
    <t>Computers and Accessories</t>
  </si>
  <si>
    <t>Agricultural Machinery</t>
  </si>
  <si>
    <t>Printer</t>
  </si>
  <si>
    <t>Unapplied Receipts</t>
  </si>
  <si>
    <t>Special Advances</t>
  </si>
  <si>
    <t>Mobilization Advances</t>
  </si>
  <si>
    <t>Receivables - Works</t>
  </si>
  <si>
    <t>Receivables - Goods</t>
  </si>
  <si>
    <t>Receivables - Services</t>
  </si>
  <si>
    <t>Payroll Clearing Account</t>
  </si>
  <si>
    <t>Asset Adjustment Account</t>
  </si>
  <si>
    <t>Receiving Account</t>
  </si>
  <si>
    <t>Proceed Of Sale Clearing</t>
  </si>
  <si>
    <t>Unearned Revenue</t>
  </si>
  <si>
    <t>Accounts Receivable</t>
  </si>
  <si>
    <t>Salary Overpayments</t>
  </si>
  <si>
    <t>Prepayment</t>
  </si>
  <si>
    <t>Revenue Retention Advances</t>
  </si>
  <si>
    <t>Unidentified Receipts</t>
  </si>
  <si>
    <t>Unallocated Consultants Fees</t>
  </si>
  <si>
    <t>Unallocated Contractors Fees</t>
  </si>
  <si>
    <t>Foreign Missions Remittances &amp; Advances</t>
  </si>
  <si>
    <t>Ciments De L'Afrique De L'Ouest (Cimao)</t>
  </si>
  <si>
    <t>International Monetary Fund (I.M.F)</t>
  </si>
  <si>
    <t>International Finance Corporation (I.F.C)</t>
  </si>
  <si>
    <t>International Development Association (I.D.A)</t>
  </si>
  <si>
    <t>African Development Bank (A.F.D.B)</t>
  </si>
  <si>
    <t>Ecowas</t>
  </si>
  <si>
    <t>Multilateral Investment Guarantee Agency (MIGA)</t>
  </si>
  <si>
    <t>International Bank For Recon. And Dev'T (Ibrd)</t>
  </si>
  <si>
    <t>Unbilled Receivables</t>
  </si>
  <si>
    <t>SANITATION A/C</t>
  </si>
  <si>
    <t>9A.20</t>
  </si>
  <si>
    <t>Drugs and Medical Supplies</t>
  </si>
  <si>
    <t>Transfer of sector specific assets to MMDAs</t>
  </si>
  <si>
    <t>Loans</t>
  </si>
  <si>
    <t>Statutory Boards &amp; Corporations</t>
  </si>
  <si>
    <t>Companies</t>
  </si>
  <si>
    <t>Foreign Governments / Agencies</t>
  </si>
  <si>
    <t>General</t>
  </si>
  <si>
    <t>Miscellaneous</t>
  </si>
  <si>
    <t>Staff Advances</t>
  </si>
  <si>
    <t>Salary Advances</t>
  </si>
  <si>
    <t>Stool Land Allocation
DDF (Capacity Building Grant)</t>
  </si>
  <si>
    <t>DDF (Capacity Building Grant)</t>
  </si>
  <si>
    <t>Domastic Statutory P'ment(District Ass.)</t>
  </si>
  <si>
    <t>Other Departmental Advances</t>
  </si>
  <si>
    <t>Vehicle Revolving Fund</t>
  </si>
  <si>
    <t>Special Imprest</t>
  </si>
  <si>
    <t>Normal Recurrent Imprest</t>
  </si>
  <si>
    <t>Textbook Fund</t>
  </si>
  <si>
    <t>Drug Fund</t>
  </si>
  <si>
    <t>Transfer of Sector Specific Access to MMDA's</t>
  </si>
  <si>
    <t>Fuel Revolving Fund</t>
  </si>
  <si>
    <t>MACHINE A/C</t>
  </si>
  <si>
    <t>9A.04</t>
  </si>
  <si>
    <t>Departmental Advances</t>
  </si>
  <si>
    <t>Housing Advances</t>
  </si>
  <si>
    <t>Vehicle Advances</t>
  </si>
  <si>
    <t>Urban Transport Project A/C</t>
  </si>
  <si>
    <t>9A.21</t>
  </si>
  <si>
    <t>Losses And Surcharges</t>
  </si>
  <si>
    <t>Value Books Revolving Fund</t>
  </si>
  <si>
    <t>WIP - Water Systems</t>
  </si>
  <si>
    <t xml:space="preserve">Motor Bike, bicycles </t>
  </si>
  <si>
    <t>WIP - Vehicle</t>
  </si>
  <si>
    <t>WIP - Airplanes</t>
  </si>
  <si>
    <t>WIP - Trains</t>
  </si>
  <si>
    <t>WIP - Ships and Vessels</t>
  </si>
  <si>
    <t>WIP - Motor Bike, bicycles etc</t>
  </si>
  <si>
    <t>Filling Carbinet</t>
  </si>
  <si>
    <t>Server (Computing)</t>
  </si>
  <si>
    <t>Other Assets</t>
  </si>
  <si>
    <t>Air Condition</t>
  </si>
  <si>
    <t>Bidding Machine</t>
  </si>
  <si>
    <t>Embossing Machine</t>
  </si>
  <si>
    <t>WIP - Car/Lorry Park</t>
  </si>
  <si>
    <t>Bridges</t>
  </si>
  <si>
    <t>Road Signals</t>
  </si>
  <si>
    <t xml:space="preserve">Sewers </t>
  </si>
  <si>
    <t>International Fund For Agric. Dev'T</t>
  </si>
  <si>
    <t>Irrigation Systems</t>
  </si>
  <si>
    <t>Water Systems</t>
  </si>
  <si>
    <t>WIP - Roads</t>
  </si>
  <si>
    <t>WIP - Cemeteries</t>
  </si>
  <si>
    <t>WIP - Irrigation Systems</t>
  </si>
  <si>
    <t>WIP - Sewers</t>
  </si>
  <si>
    <t>Metal Storage Cabinet</t>
  </si>
  <si>
    <t>WIP - Interior Develpoment and Refurbishment</t>
  </si>
  <si>
    <t>WIP - APRON and RAMP Areas</t>
  </si>
  <si>
    <t>WIP - Runways</t>
  </si>
  <si>
    <t>WIP - Toilets</t>
  </si>
  <si>
    <t>WIP - Landscaping and Gardening</t>
  </si>
  <si>
    <t>WIP - Markets</t>
  </si>
  <si>
    <t>WIP - Electrical Networks</t>
  </si>
  <si>
    <t>WIP - Road Signals</t>
  </si>
  <si>
    <t>WIP - Bridges</t>
  </si>
  <si>
    <t>WIP - Furniture &amp; Fittings</t>
  </si>
  <si>
    <t>WIP - Utilities Networks</t>
  </si>
  <si>
    <t>Printed Materials and Stationery</t>
  </si>
  <si>
    <t>Fan</t>
  </si>
  <si>
    <t>Land and Buildings</t>
  </si>
  <si>
    <t>Office Facilities, Supplies and Accessories</t>
  </si>
  <si>
    <t>WIP - Other Assets</t>
  </si>
  <si>
    <t>Photocopier Machine</t>
  </si>
  <si>
    <t>Refrigerator</t>
  </si>
  <si>
    <t>Safe</t>
  </si>
  <si>
    <t>Shelved</t>
  </si>
  <si>
    <t>Stredder</t>
  </si>
  <si>
    <t>Hologram Machine</t>
  </si>
  <si>
    <t>Storage Cabinet</t>
  </si>
  <si>
    <t>Vaccum Cleaner</t>
  </si>
  <si>
    <t>Stainless Steel Coat Rack</t>
  </si>
  <si>
    <t>WIP - Plant &amp; Equipment</t>
  </si>
  <si>
    <t>WIP - Agricultural Machinery</t>
  </si>
  <si>
    <t>WIP - Server (Computing)</t>
  </si>
  <si>
    <t>WIP - Installation of Networking &amp; ICT Equipments</t>
  </si>
  <si>
    <t>WIP - Other Capital Expenditure</t>
  </si>
  <si>
    <t>WIP - Plant and Machinery</t>
  </si>
  <si>
    <t>WIP - Computers and accessories</t>
  </si>
  <si>
    <t>Compensation of Employees</t>
  </si>
  <si>
    <t>Established Position</t>
  </si>
  <si>
    <t>Non-Established Post</t>
  </si>
  <si>
    <t>Other Allowances</t>
  </si>
  <si>
    <t>National Pension Contribution</t>
  </si>
  <si>
    <t>Use of Goods &amp; Services</t>
  </si>
  <si>
    <t>Consumption of Fixed Capital [GFS]</t>
  </si>
  <si>
    <t>Interest [GFS]</t>
  </si>
  <si>
    <t>Grants</t>
  </si>
  <si>
    <t>Social Benefits [GFS]</t>
  </si>
  <si>
    <t>Other Expense</t>
  </si>
  <si>
    <t>Fixed Assets</t>
  </si>
  <si>
    <t>Inventories</t>
  </si>
  <si>
    <t>Domestic Assets</t>
  </si>
  <si>
    <t>Other Accounts Receivable</t>
  </si>
  <si>
    <t>International Agencies</t>
  </si>
  <si>
    <t>Schedules</t>
  </si>
  <si>
    <t>Materials &amp; Office Consumables</t>
  </si>
  <si>
    <t>Utilities</t>
  </si>
  <si>
    <t>General Cleaning</t>
  </si>
  <si>
    <t>Rentals</t>
  </si>
  <si>
    <t>Travel &amp; Transport</t>
  </si>
  <si>
    <t>Repairs &amp; Maintenance</t>
  </si>
  <si>
    <t>Traning, Seminar &amp; Confer. Cost</t>
  </si>
  <si>
    <t>Consultancy Expenses</t>
  </si>
  <si>
    <t>Special Services</t>
  </si>
  <si>
    <t>Other Charges &amp; Fees</t>
  </si>
  <si>
    <t>Emergency Services</t>
  </si>
  <si>
    <t>Grant Current</t>
  </si>
  <si>
    <t>Employer Social Benefits in Cash</t>
  </si>
  <si>
    <t>General Expenses</t>
  </si>
  <si>
    <t>Dwellings</t>
  </si>
  <si>
    <t>Non Residential Buildings</t>
  </si>
  <si>
    <t>Other Structures</t>
  </si>
  <si>
    <t>Transport Equipment</t>
  </si>
  <si>
    <t>Other Machinery and Equipment</t>
  </si>
  <si>
    <t>Infrastructure Assets</t>
  </si>
  <si>
    <t>WIP-Dwellings</t>
  </si>
  <si>
    <t>WIP-Non-Residential Building</t>
  </si>
  <si>
    <t>WIP-Other Structures</t>
  </si>
  <si>
    <t>WIP-Other Machinery &amp; Equipment</t>
  </si>
  <si>
    <t>WIP-Infrastructure Assets</t>
  </si>
  <si>
    <t>WIP-Transport  Equipment</t>
  </si>
  <si>
    <t>GH¢</t>
  </si>
  <si>
    <t>ASSETS</t>
  </si>
  <si>
    <t>Notes</t>
  </si>
  <si>
    <t>CURRENT ASSETS</t>
  </si>
  <si>
    <t>Cash and Cash Equivalents</t>
  </si>
  <si>
    <t>Receivables</t>
  </si>
  <si>
    <t>Prepayments</t>
  </si>
  <si>
    <t>TOTAL CURRENT ASSET</t>
  </si>
  <si>
    <t>NON CURRENT ASSETS</t>
  </si>
  <si>
    <t>Equity  Investments</t>
  </si>
  <si>
    <t>Infrastructure, plant and Equipment</t>
  </si>
  <si>
    <t>Work In-Progress</t>
  </si>
  <si>
    <t>TOTAL NON-CURRENT ASSET</t>
  </si>
  <si>
    <t>TOTAL ASSETS</t>
  </si>
  <si>
    <t>LIABILITIES</t>
  </si>
  <si>
    <t>CURRENT LIABILITIES</t>
  </si>
  <si>
    <t>Payables</t>
  </si>
  <si>
    <t>Deposits and Other Trust Monies</t>
  </si>
  <si>
    <t>Short-term borrowings</t>
  </si>
  <si>
    <t>28a</t>
  </si>
  <si>
    <t>TOTAL CURRENT LIABILITIES</t>
  </si>
  <si>
    <t>NON- CURRENT LIABILITIES</t>
  </si>
  <si>
    <t>Domestic</t>
  </si>
  <si>
    <t>28b</t>
  </si>
  <si>
    <t>External</t>
  </si>
  <si>
    <t>TOTAL NON-CURRENT LIABILITIES</t>
  </si>
  <si>
    <t>TOTAL LIABILITIES</t>
  </si>
  <si>
    <t>NET ASSETS</t>
  </si>
  <si>
    <t>CONTRIBUTED BY</t>
  </si>
  <si>
    <t>Surpluses / (Deficits)</t>
  </si>
  <si>
    <t>Accumulated Surpluses / (Deficits)</t>
  </si>
  <si>
    <t>NETWORTH</t>
  </si>
  <si>
    <t>~ 0102100 - EJISU MUNICIPAL ASSEMBLY - A/R ~</t>
  </si>
  <si>
    <t>ANNUAL</t>
  </si>
  <si>
    <t xml:space="preserve">% OF </t>
  </si>
  <si>
    <t>VARIANCE</t>
  </si>
  <si>
    <t>BUDGET</t>
  </si>
  <si>
    <t xml:space="preserve">ACTUAL </t>
  </si>
  <si>
    <t>RECEIPTS</t>
  </si>
  <si>
    <t>NOTE</t>
  </si>
  <si>
    <t>TOTAL RECEIPTS</t>
  </si>
  <si>
    <t>PAYMENTS</t>
  </si>
  <si>
    <t>Non-Financial Assets</t>
  </si>
  <si>
    <t>TOTAL PAYMENTS</t>
  </si>
  <si>
    <t>Net Receipts/ (Payments)</t>
  </si>
  <si>
    <t>SUB - TOTAL</t>
  </si>
  <si>
    <t>SUB SUB - TOTAL</t>
  </si>
  <si>
    <t>%</t>
  </si>
  <si>
    <t>EXPENDITURE ITEMS</t>
  </si>
  <si>
    <t>Income Tax</t>
  </si>
  <si>
    <t>Rates</t>
  </si>
  <si>
    <t>Interest</t>
  </si>
  <si>
    <t>Lands &amp; Royalities</t>
  </si>
  <si>
    <t>Rents of Land, Buildings &amp; Houses</t>
  </si>
  <si>
    <t>Licenses</t>
  </si>
  <si>
    <t>Fees</t>
  </si>
  <si>
    <t>Fines, Penalties &amp; Forfeits</t>
  </si>
  <si>
    <t>Miscellaneous and Unidentified Revenue</t>
  </si>
  <si>
    <t>ZACCRUEDEXPENSES</t>
  </si>
  <si>
    <t>ACCRUED EXPENSES</t>
  </si>
  <si>
    <t>ZCREDITORS</t>
  </si>
  <si>
    <t>ZDEPOSITS</t>
  </si>
  <si>
    <t>DEPOSITS</t>
  </si>
  <si>
    <t>ZINCOME TAX</t>
  </si>
  <si>
    <t>ZRATEFUND</t>
  </si>
  <si>
    <t>ZRETENTION</t>
  </si>
  <si>
    <t>ZUNPAID BILLS</t>
  </si>
  <si>
    <t>UNPAID BILLS</t>
  </si>
  <si>
    <t>ZWELFARE</t>
  </si>
  <si>
    <t>WELFARE</t>
  </si>
  <si>
    <t>Taxes</t>
  </si>
  <si>
    <t>Donor Grants &amp; Reliefs</t>
  </si>
  <si>
    <t>Other Revenue</t>
  </si>
  <si>
    <t>Other Accounts Payable</t>
  </si>
  <si>
    <t>Pay As You Earn (PAYE) Tax</t>
  </si>
  <si>
    <t>Self Employed</t>
  </si>
  <si>
    <t>Vehicle Income Tax (VIT)</t>
  </si>
  <si>
    <t>Income Tax Refund</t>
  </si>
  <si>
    <t>SSNIT 2.5 %</t>
  </si>
  <si>
    <t>Capital Gains Tax</t>
  </si>
  <si>
    <t>Capital Gains Tax Refund</t>
  </si>
  <si>
    <t>Residents Withholding Tax - Dividends</t>
  </si>
  <si>
    <t>Part Time Teachers, Lecturers, Exam Invigilators - Withholding Tax</t>
  </si>
  <si>
    <t>Endorsement Fee</t>
  </si>
  <si>
    <t>Payment for supply of goods or use of property or supply of services (Rent)</t>
  </si>
  <si>
    <t>Interest on the debt contracted for petroleum operations</t>
  </si>
  <si>
    <t>Withholding Tax Refund - Individuals</t>
  </si>
  <si>
    <t>Premiums paid to non-resident insurers</t>
  </si>
  <si>
    <t>Dividend and interests</t>
  </si>
  <si>
    <t>Royalties, natural resource payments, rents</t>
  </si>
  <si>
    <t>Management and technical services Fee</t>
  </si>
  <si>
    <t>Goods and services</t>
  </si>
  <si>
    <t xml:space="preserve">Payments to a non-resident entertainer </t>
  </si>
  <si>
    <t xml:space="preserve">Non-residents providing shipping, air transport or telecommunications services in Ghana </t>
  </si>
  <si>
    <t>Payment for supply of goods, works and services by Petroleum subcontractors for or in connection with a Petroleum Agreement</t>
  </si>
  <si>
    <t xml:space="preserve">Dividend </t>
  </si>
  <si>
    <t>Repatriation of branch profits to a non-resident person carrying on business through a permanent establishment</t>
  </si>
  <si>
    <t>Corporation Tax - Other Companied</t>
  </si>
  <si>
    <t>Corporation Tax - Petroleum Companies</t>
  </si>
  <si>
    <t>State Enterprises</t>
  </si>
  <si>
    <t>Rent Tax</t>
  </si>
  <si>
    <t>Dividend Tax</t>
  </si>
  <si>
    <t>Tax Refund - Corporations</t>
  </si>
  <si>
    <t>Gift Tax</t>
  </si>
  <si>
    <t>Corporations Withholding Tax - Dividends</t>
  </si>
  <si>
    <t>Payment for supply of goods, works and services by Petroleum subcontractors for and in connection with a petroleum agreement</t>
  </si>
  <si>
    <t>Withholding Tax Refund - Corporations</t>
  </si>
  <si>
    <t>Non-residents providing shipping, air transport or telecommunications services in Ghana</t>
  </si>
  <si>
    <t>Banderoles Tax</t>
  </si>
  <si>
    <t>Penalties</t>
  </si>
  <si>
    <t>Ceded Miscellaneous Taxes</t>
  </si>
  <si>
    <t>Airport Tax</t>
  </si>
  <si>
    <t>Adhoc Levies</t>
  </si>
  <si>
    <t>Other Tax Refunds</t>
  </si>
  <si>
    <t>WAEC. Transfer</t>
  </si>
  <si>
    <t>Weighing &amp; Issuing of Certificates</t>
  </si>
  <si>
    <t>Winding Engine</t>
  </si>
  <si>
    <t>Work done for Govt. Department</t>
  </si>
  <si>
    <t>Work done for Private Organization</t>
  </si>
  <si>
    <t>Workshop</t>
  </si>
  <si>
    <t>X-Ray</t>
  </si>
  <si>
    <t>Xylopia Seedlings</t>
  </si>
  <si>
    <t>Yam Fufu Powder</t>
  </si>
  <si>
    <t>Zoo Gate Fee</t>
  </si>
  <si>
    <t>Basic Rates</t>
  </si>
  <si>
    <t>Property Rates</t>
  </si>
  <si>
    <t>Property Rate Arrears</t>
  </si>
  <si>
    <t>Unassessed Rates</t>
  </si>
  <si>
    <t>Agriculture, Fishing &amp; Forestry</t>
  </si>
  <si>
    <t>Mining</t>
  </si>
  <si>
    <t>Manufacturing</t>
  </si>
  <si>
    <t>Utility Services including Electricity</t>
  </si>
  <si>
    <t>Construction</t>
  </si>
  <si>
    <t>Vehicles, Sales and Repairs</t>
  </si>
  <si>
    <t>Wholesale</t>
  </si>
  <si>
    <t>Retail</t>
  </si>
  <si>
    <t>Hotels &amp; Restaurants</t>
  </si>
  <si>
    <t>Transport &amp; Telecommunications</t>
  </si>
  <si>
    <t>Professional Services</t>
  </si>
  <si>
    <t>Recreational, Cultural &amp; Sporting Activities</t>
  </si>
  <si>
    <t>Other Service Activities</t>
  </si>
  <si>
    <t>Financial and insurance activities</t>
  </si>
  <si>
    <t>Real estate activities</t>
  </si>
  <si>
    <t>Administrative and support service activities</t>
  </si>
  <si>
    <t>Public administration and defence; compulsory social security</t>
  </si>
  <si>
    <t>Education</t>
  </si>
  <si>
    <t>Human health and social work activities</t>
  </si>
  <si>
    <t>Activities of households as employers; undifferentiated goods- andservices-producing activities of households for own use</t>
  </si>
  <si>
    <t>Activities of extraterritorial organizations and bodies</t>
  </si>
  <si>
    <t>Communication Service Tax</t>
  </si>
  <si>
    <t>Activities of households as employers; undifferentiated goods- and services-producing activities of households for own use</t>
  </si>
  <si>
    <t>Domestic VAT Penalty</t>
  </si>
  <si>
    <t>Domestic VAT Interest</t>
  </si>
  <si>
    <t>VAT Refunds</t>
  </si>
  <si>
    <t>Domestic NHIL - Standard Rate</t>
  </si>
  <si>
    <t>Domestic NHIL - Flat Rate</t>
  </si>
  <si>
    <t>Import NHIL</t>
  </si>
  <si>
    <t>Domestic NHIL Penalty</t>
  </si>
  <si>
    <t>Domestic Excise Duty</t>
  </si>
  <si>
    <t>Amortization Fee - LPG</t>
  </si>
  <si>
    <t>Bunkers</t>
  </si>
  <si>
    <t>Gas Oil</t>
  </si>
  <si>
    <t>Industrial Diesel Oil</t>
  </si>
  <si>
    <t>Jet Fuel (AT K)</t>
  </si>
  <si>
    <t>Kerosene</t>
  </si>
  <si>
    <t>L.P. Gas</t>
  </si>
  <si>
    <t>Petroleum Levy - Energy Fund</t>
  </si>
  <si>
    <t xml:space="preserve">Petroleum Levy - Exploration </t>
  </si>
  <si>
    <t>Petroleum Levy - Road Fund</t>
  </si>
  <si>
    <t>Petroleum - Strategic Stock Levy</t>
  </si>
  <si>
    <t>Premium</t>
  </si>
  <si>
    <t>Promotional Levy - LPG</t>
  </si>
  <si>
    <t>Residual fuel</t>
  </si>
  <si>
    <t>Unified Gasoline</t>
  </si>
  <si>
    <t>Petroleum - Social Impact Mitigation Levy</t>
  </si>
  <si>
    <t>Petroleum - Cross Subsidy Levy</t>
  </si>
  <si>
    <t>Petroleum - Debt Recovery Levy</t>
  </si>
  <si>
    <t>Petroleum - Other Taxes</t>
  </si>
  <si>
    <t>Beer</t>
  </si>
  <si>
    <t>Cigarettes</t>
  </si>
  <si>
    <t>Spirits - Distilled or Rectified</t>
  </si>
  <si>
    <t>Spirits - Blended or Compounded</t>
  </si>
  <si>
    <t>Spirits - Denatured</t>
  </si>
  <si>
    <t>Spirits - Akpeteshie</t>
  </si>
  <si>
    <t>Mineral Water</t>
  </si>
  <si>
    <t>Wine</t>
  </si>
  <si>
    <t>Cigars</t>
  </si>
  <si>
    <t>Snuff and Other Tobacco</t>
  </si>
  <si>
    <t>Malt</t>
  </si>
  <si>
    <t>Negrohead</t>
  </si>
  <si>
    <t>Polythene Bags - Plastic Packing</t>
  </si>
  <si>
    <t>Casino</t>
  </si>
  <si>
    <t>General Import Duties</t>
  </si>
  <si>
    <t>VAT on Imports</t>
  </si>
  <si>
    <t>Import Excise Duty</t>
  </si>
  <si>
    <t>Penalties on Import Duties</t>
  </si>
  <si>
    <t>Other Import Duties</t>
  </si>
  <si>
    <t>Import Inspection</t>
  </si>
  <si>
    <t>Cassette Levy</t>
  </si>
  <si>
    <t>Rent Charges - State Warehouse</t>
  </si>
  <si>
    <t>Customs Penalties</t>
  </si>
  <si>
    <t>Customs Fines</t>
  </si>
  <si>
    <t>Customs - Forfeited Money</t>
  </si>
  <si>
    <t>Temporary Importation Fee</t>
  </si>
  <si>
    <t>Vehicle Examination</t>
  </si>
  <si>
    <t>Vehicle Certification</t>
  </si>
  <si>
    <t>Import Declaration Form</t>
  </si>
  <si>
    <t>Import Levies - Sensitive Commodities</t>
  </si>
  <si>
    <t>Ecowas Levy</t>
  </si>
  <si>
    <t>Export Development Levy</t>
  </si>
  <si>
    <t>Manifest Amendment Fee</t>
  </si>
  <si>
    <t>Bonded Warehouse License Renewal</t>
  </si>
  <si>
    <t>TVI (C59) Fee</t>
  </si>
  <si>
    <t>Saloon Cars</t>
  </si>
  <si>
    <t>Mini Bus - Bus Road Fund</t>
  </si>
  <si>
    <t>Non Articulated Trucks Road Fund - FD</t>
  </si>
  <si>
    <t>Articulated Trucks Road Fund</t>
  </si>
  <si>
    <t>TVI Extend Overstay Penalty</t>
  </si>
  <si>
    <t>TVI Close Overstay Penalty</t>
  </si>
  <si>
    <t>Importer Retention</t>
  </si>
  <si>
    <t>Cocoa</t>
  </si>
  <si>
    <t>Timber</t>
  </si>
  <si>
    <t>Diamond</t>
  </si>
  <si>
    <t>Kola Nuts</t>
  </si>
  <si>
    <t>Re-Exports</t>
  </si>
  <si>
    <t>Other Export Duties</t>
  </si>
  <si>
    <t>NFSL</t>
  </si>
  <si>
    <t>NGOs</t>
  </si>
  <si>
    <t>Central Government - GOG Paid Salaries</t>
  </si>
  <si>
    <t>DACF - Assembly</t>
  </si>
  <si>
    <t xml:space="preserve">DACF - MP </t>
  </si>
  <si>
    <t>Ceded Revenue</t>
  </si>
  <si>
    <t>HIPC</t>
  </si>
  <si>
    <t>Sanitation Fund</t>
  </si>
  <si>
    <t>National Youth Employment</t>
  </si>
  <si>
    <t>Ghana School Feeding Prog./HIV AIDS, etc</t>
  </si>
  <si>
    <t>Urban Transport Project</t>
  </si>
  <si>
    <t>Disability  Fund</t>
  </si>
  <si>
    <t>M-SHAP</t>
  </si>
  <si>
    <t>DDF Related Recurrent transfers(cap. Build)</t>
  </si>
  <si>
    <t>DACF Direct transfers</t>
  </si>
  <si>
    <t>DACF MP Transfers Capital Dev't Projects</t>
  </si>
  <si>
    <t>Sector specific Transfers(Decent. Depts)</t>
  </si>
  <si>
    <t>DDF (Investments)</t>
  </si>
  <si>
    <t>Other Donor Funded Grants (CSF)</t>
  </si>
  <si>
    <t>Other Donor Funded Grants (UNDP)</t>
  </si>
  <si>
    <t>Petroleum - Participating Interest</t>
  </si>
  <si>
    <t>Petroleum - Initial Interest</t>
  </si>
  <si>
    <t>Interest on Re-scheduled debt - Customs</t>
  </si>
  <si>
    <t>Interest on GoG on-lent Loan</t>
  </si>
  <si>
    <t>Interest on loans/CAGD Loans Repayment</t>
  </si>
  <si>
    <t>NALAG Activities</t>
  </si>
  <si>
    <t>Item-Nature</t>
  </si>
  <si>
    <t>Transaction Code</t>
  </si>
  <si>
    <t>Date</t>
  </si>
  <si>
    <t>Description</t>
  </si>
  <si>
    <t>Payee</t>
  </si>
  <si>
    <t>Cheque / Ref. No.</t>
  </si>
  <si>
    <t>Item Nature</t>
  </si>
  <si>
    <t>Total</t>
  </si>
  <si>
    <t xml:space="preserve">TRANSACTIONS LEDGER FOR THE MONTH ENDED </t>
  </si>
  <si>
    <t>Land and Concessions</t>
  </si>
  <si>
    <t>Fees and Fines</t>
  </si>
  <si>
    <t>Rent</t>
  </si>
  <si>
    <t>Investment Income</t>
  </si>
  <si>
    <t>Goods and Services</t>
  </si>
  <si>
    <t xml:space="preserve">Interest </t>
  </si>
  <si>
    <t>Social Benefits</t>
  </si>
  <si>
    <t>Other Expenses</t>
  </si>
  <si>
    <t>REVENUE</t>
  </si>
  <si>
    <t>Lands and Concessions</t>
  </si>
  <si>
    <t xml:space="preserve">TOTAL </t>
  </si>
  <si>
    <t>EXPENDITURE</t>
  </si>
  <si>
    <t>Consumption of Fixed Capital</t>
  </si>
  <si>
    <t>CASH FLOW FROM OPERATING ACTIVITIES</t>
  </si>
  <si>
    <t>Cash Receipts From Operating Activities</t>
  </si>
  <si>
    <t>1300000-1399999</t>
  </si>
  <si>
    <t>1400000-1499999</t>
  </si>
  <si>
    <t>2-6+8-9</t>
  </si>
  <si>
    <t>Total Cash Receipts From Operating Activities</t>
  </si>
  <si>
    <t>Cash Payments From Operating Activities</t>
  </si>
  <si>
    <t>2100000-2199999</t>
  </si>
  <si>
    <t>2200000-2299999</t>
  </si>
  <si>
    <t>2400000-2499999</t>
  </si>
  <si>
    <t>Grant</t>
  </si>
  <si>
    <t>2500000-2599999</t>
  </si>
  <si>
    <t>Total Cash Payments From Operating Activities</t>
  </si>
  <si>
    <t>Net cash flow from operating activities</t>
  </si>
  <si>
    <t>CASH FLOW FROM INVESTING ACTIVITIES</t>
  </si>
  <si>
    <t>Purchase/Granting of non-financial assets</t>
  </si>
  <si>
    <t>3111100-3111199</t>
  </si>
  <si>
    <t>Inventory</t>
  </si>
  <si>
    <t>3121100-3121199</t>
  </si>
  <si>
    <t>W I P</t>
  </si>
  <si>
    <t>3122200-3122299</t>
  </si>
  <si>
    <t>Cash outflow from investing in non-financial assets</t>
  </si>
  <si>
    <t>Sale/Recovery of non-financial assets</t>
  </si>
  <si>
    <t>Cash inflow from sale of non-financial assets</t>
  </si>
  <si>
    <t>Net cash flow from investment in Financial assets</t>
  </si>
  <si>
    <t>CASH FLOW FROM FINANCING ACTIVITY</t>
  </si>
  <si>
    <t>DOMESTIC</t>
  </si>
  <si>
    <t>INFLOWS</t>
  </si>
  <si>
    <t>4112000-4112999, 4123400-4123499</t>
  </si>
  <si>
    <t>OUTFLOWS</t>
  </si>
  <si>
    <t>Net incurrence of domestic liability</t>
  </si>
  <si>
    <t xml:space="preserve">FOREIGN </t>
  </si>
  <si>
    <t>4121100-4121199, 4123100-4123199, 4123200-4123299 4123300-4123399,  4123500-4123599</t>
  </si>
  <si>
    <t>Net incurrence of foreign liability</t>
  </si>
  <si>
    <t>NET CHANGE IN STOCK OF CASH</t>
  </si>
  <si>
    <t xml:space="preserve">Cash and cash equivalent @ beginning </t>
  </si>
  <si>
    <t>3210000-3219999</t>
  </si>
  <si>
    <t>Cash and cash equivalent @ close</t>
  </si>
  <si>
    <t>Bank A/c. No. 1 (GH¢)</t>
  </si>
  <si>
    <t>Cash A/c. (GH¢)</t>
  </si>
  <si>
    <t>Bank A/c. No. 2 (GH¢)</t>
  </si>
  <si>
    <t>Advent A/c. (GH¢)</t>
  </si>
  <si>
    <t>Sanitation A/c. (GH¢)</t>
  </si>
  <si>
    <t>Amount Total (GH¢)</t>
  </si>
  <si>
    <t>Other Receivables</t>
  </si>
  <si>
    <t>Amt. Received</t>
  </si>
  <si>
    <t>Amt Paid</t>
  </si>
  <si>
    <t>Other Payables</t>
  </si>
  <si>
    <t>Other Payments (WIP)</t>
  </si>
  <si>
    <t>ACTUALS</t>
  </si>
  <si>
    <t>(GH¢)</t>
  </si>
  <si>
    <t>REVENUE  MAIN SUMMARY</t>
  </si>
  <si>
    <t>CODES</t>
  </si>
  <si>
    <t>GRAND TOTAL</t>
  </si>
  <si>
    <t>MAIN ITEM NAME</t>
  </si>
  <si>
    <t>REVENUE SUB SUMMARY</t>
  </si>
  <si>
    <t>Grants - Districts</t>
  </si>
  <si>
    <t>EXPENDITURE MAIN SUMMARY</t>
  </si>
  <si>
    <t>PV No.</t>
  </si>
  <si>
    <t>DACF A/c. (GH¢)</t>
  </si>
  <si>
    <t>MP's CF A/c. No. 1 (GH¢)</t>
  </si>
  <si>
    <t>DFF A/c. No. 2 (GH¢)</t>
  </si>
  <si>
    <t>PWD A/c. (GH¢)</t>
  </si>
  <si>
    <t>CODAPEC A/c. (GH¢)</t>
  </si>
  <si>
    <t>GSFP A/C (GH¢)</t>
  </si>
  <si>
    <t>Receipt No.</t>
  </si>
  <si>
    <t>BALANCE B/F</t>
  </si>
  <si>
    <t>Total Revenue (Current) + Balance B/f</t>
  </si>
  <si>
    <t>Total Expenditure (Current)</t>
  </si>
  <si>
    <t>Cash Equivalent Closing</t>
  </si>
  <si>
    <t>ACCOUNT NAMES</t>
  </si>
  <si>
    <t>ACCOUNT</t>
  </si>
  <si>
    <t>BALANCE (GH¢)</t>
  </si>
  <si>
    <t>DESCRIPTION</t>
  </si>
  <si>
    <t>TRANSFER FROM COLUMN                                           TRANSFER FROM COLUMN                                              TRANSFER FROM COLUMN                                        TRANSFER FROM COLUMN</t>
  </si>
  <si>
    <t>TRANSFER TO COLUMN                                           TRANSFER TO COLUMN                                              TRANSFER TO COLUMN                                        TRANSFER TO COLUMN</t>
  </si>
  <si>
    <t>TRANSACTION FORM FOR CONTRA ENTRIES</t>
  </si>
  <si>
    <t>SURPLUS / (DEFICIT)</t>
  </si>
  <si>
    <t>Main-Rev-id</t>
  </si>
  <si>
    <t>Sub-Rev-id</t>
  </si>
  <si>
    <t>Sub-Rev-Name</t>
  </si>
  <si>
    <t>Item-id</t>
  </si>
  <si>
    <t>Domestic NHIL Interest</t>
  </si>
  <si>
    <t>1331008   1</t>
  </si>
  <si>
    <t>1331008   2</t>
  </si>
  <si>
    <t>1331008   3</t>
  </si>
  <si>
    <t>1332006   2</t>
  </si>
  <si>
    <t>1332006   1</t>
  </si>
  <si>
    <t>Mineral Royalties</t>
  </si>
  <si>
    <t>Concessions</t>
  </si>
  <si>
    <t>Stool Land Revenue</t>
  </si>
  <si>
    <t>Sale of Building Permit Jacket</t>
  </si>
  <si>
    <t>Registration of Plot/Fees</t>
  </si>
  <si>
    <t>Transfer of Plot</t>
  </si>
  <si>
    <t>Building Plans / Permit</t>
  </si>
  <si>
    <t>River Sand</t>
  </si>
  <si>
    <t>Comm. Mast Permit</t>
  </si>
  <si>
    <t>Additional Petroleum Entitlements</t>
  </si>
  <si>
    <t>Petroleum Royalties</t>
  </si>
  <si>
    <t>Development Charges, State lands</t>
  </si>
  <si>
    <t>Income from Intellectual  Property</t>
  </si>
  <si>
    <t>Royalties</t>
  </si>
  <si>
    <t>Timber Royalty</t>
  </si>
  <si>
    <t>Transfer</t>
  </si>
  <si>
    <t>Other Inflows from Quasi Companies</t>
  </si>
  <si>
    <t>Mole Motel Dividend</t>
  </si>
  <si>
    <t>NLA Net Income</t>
  </si>
  <si>
    <t>Concession Rent</t>
  </si>
  <si>
    <t>Ground Rent (Land Commission)</t>
  </si>
  <si>
    <t>Petroleum Surface Rentals</t>
  </si>
  <si>
    <t>Rent, Oil Concessions</t>
  </si>
  <si>
    <t>Investment Income from Petroleum Funds</t>
  </si>
  <si>
    <t>Dividends from GNPC</t>
  </si>
  <si>
    <t>Other Receipts from petroleum Operations</t>
  </si>
  <si>
    <t>Dividend</t>
  </si>
  <si>
    <t>Interest on Loans</t>
  </si>
  <si>
    <t>Junior Staff Quarters</t>
  </si>
  <si>
    <t>Workers Villa</t>
  </si>
  <si>
    <t>Guest Houses</t>
  </si>
  <si>
    <t>Palm Spring</t>
  </si>
  <si>
    <t>Parks</t>
  </si>
  <si>
    <t>Club Houses</t>
  </si>
  <si>
    <t>Transit Quarters</t>
  </si>
  <si>
    <t>Educational Hall</t>
  </si>
  <si>
    <t>Efua Sutherland Children's Park Rent of Park</t>
  </si>
  <si>
    <t>Farms Rents</t>
  </si>
  <si>
    <t>Free Zones Board Rent on Leased land</t>
  </si>
  <si>
    <t>Ground Rent_SSNIT</t>
  </si>
  <si>
    <t>Hall Hire</t>
  </si>
  <si>
    <t>Hire of Property</t>
  </si>
  <si>
    <t>Hire of Stadium</t>
  </si>
  <si>
    <t>Hire of WAEC Property</t>
  </si>
  <si>
    <t>Hiring of Chairs, Tables &amp; Canopies/Video Camera</t>
  </si>
  <si>
    <t>Hiring of Conference Hall</t>
  </si>
  <si>
    <t>Hiring of Facilities</t>
  </si>
  <si>
    <t>Hiring of Scoffolds</t>
  </si>
  <si>
    <t>Irrigation Company of Upper Regions Rent</t>
  </si>
  <si>
    <t>Kofi Anang Centre for Excellence Rent of Facilities</t>
  </si>
  <si>
    <t>NAFTI. Rental Facilities</t>
  </si>
  <si>
    <t>NORRIP. Guest House Proceeds</t>
  </si>
  <si>
    <t>Plant Hire/Obsolate Spares</t>
  </si>
  <si>
    <t xml:space="preserve">Rent </t>
  </si>
  <si>
    <t>Rent CAG (GBP)</t>
  </si>
  <si>
    <t>Rent CAG (USD)</t>
  </si>
  <si>
    <t>Rent Deductions</t>
  </si>
  <si>
    <t xml:space="preserve">Rent G.B.C.  </t>
  </si>
  <si>
    <t>Rent G.N.A.</t>
  </si>
  <si>
    <t>Rent Income -Statistics</t>
  </si>
  <si>
    <t>Rent of Hall and Office</t>
  </si>
  <si>
    <t>Rent of Police Hospital Workshop</t>
  </si>
  <si>
    <t xml:space="preserve">Rent Parks &amp;.Gardens </t>
  </si>
  <si>
    <t xml:space="preserve">Rent PWD </t>
  </si>
  <si>
    <t>Rent Receivables (Adenta &amp; Papao)</t>
  </si>
  <si>
    <t>Rental of Chairs &amp; Tables</t>
  </si>
  <si>
    <t>WAEC. Guest House Proceeds</t>
  </si>
  <si>
    <t>Pito / Palm Wine Sellers Tapers</t>
  </si>
  <si>
    <t>Herbalist License</t>
  </si>
  <si>
    <t>Hawkers License</t>
  </si>
  <si>
    <t>Pet License</t>
  </si>
  <si>
    <t>Chop Bar/ Restaurants</t>
  </si>
  <si>
    <t>Corn / Rice / Flour Miller</t>
  </si>
  <si>
    <t>Liquor License</t>
  </si>
  <si>
    <t>Letter Writer License</t>
  </si>
  <si>
    <t>Bakers License</t>
  </si>
  <si>
    <t>Bicycle/Motor License</t>
  </si>
  <si>
    <t>Artisan / Self Employed</t>
  </si>
  <si>
    <t>Kiosk License</t>
  </si>
  <si>
    <t>Sand and Stone Conts. License</t>
  </si>
  <si>
    <t>Charcoal / Firewood Dealers</t>
  </si>
  <si>
    <t>Fuel Dealers</t>
  </si>
  <si>
    <t>Lotto Operators</t>
  </si>
  <si>
    <t>Hotel / Night Club</t>
  </si>
  <si>
    <t>Pharmacist Chemical Sell</t>
  </si>
  <si>
    <t>Sawmills</t>
  </si>
  <si>
    <t>Taxicab / Commercial Vehicles</t>
  </si>
  <si>
    <t>Factories / Operational Fee</t>
  </si>
  <si>
    <t>Canopy / Chairs / Bench</t>
  </si>
  <si>
    <t>Communication Centre</t>
  </si>
  <si>
    <t>Private Education Int.</t>
  </si>
  <si>
    <t>Private Professionals</t>
  </si>
  <si>
    <t>Maternity Home /Clinics</t>
  </si>
  <si>
    <t>Commercial Band / Dance Groups</t>
  </si>
  <si>
    <t>Telecom System / Security Service</t>
  </si>
  <si>
    <t>Mobile Sale Van</t>
  </si>
  <si>
    <t>Entertainment Centre</t>
  </si>
  <si>
    <t>Wheel Trucks</t>
  </si>
  <si>
    <t>Akpeteshie / Spirit Sellers</t>
  </si>
  <si>
    <t>Market Stores/Stalls</t>
  </si>
  <si>
    <t>Hand Carts</t>
  </si>
  <si>
    <t>District Weekly Lotto</t>
  </si>
  <si>
    <t>Petroleum Products</t>
  </si>
  <si>
    <t>Traditional Medicine</t>
  </si>
  <si>
    <t>Hairdressers / Dress</t>
  </si>
  <si>
    <t>Bakeries / Bakers</t>
  </si>
  <si>
    <t>Bill Boards</t>
  </si>
  <si>
    <t>Taxi Licences</t>
  </si>
  <si>
    <t>Second Hand Clothing</t>
  </si>
  <si>
    <t>Vehicle Garage</t>
  </si>
  <si>
    <t>Financial Institutions</t>
  </si>
  <si>
    <t>Commercial Houses</t>
  </si>
  <si>
    <t>Boarding and Advertising</t>
  </si>
  <si>
    <t>Photographers and Video Operators</t>
  </si>
  <si>
    <t>Shoe / Sandals Repairs</t>
  </si>
  <si>
    <t>Fitters</t>
  </si>
  <si>
    <t>Mattress Makers / Repairers</t>
  </si>
  <si>
    <t>Millers</t>
  </si>
  <si>
    <t>Mechanics</t>
  </si>
  <si>
    <t>Block Manufacturers</t>
  </si>
  <si>
    <t>Laundries / Car Wash</t>
  </si>
  <si>
    <t>Printing Press / Photocopy</t>
  </si>
  <si>
    <t>Salt / Maize Sellers</t>
  </si>
  <si>
    <t>Private Schools</t>
  </si>
  <si>
    <t>Automobile Companies</t>
  </si>
  <si>
    <t>Cocoa Residue Dealers</t>
  </si>
  <si>
    <t>Airline / Shipping Agents</t>
  </si>
  <si>
    <t>Susu Operators</t>
  </si>
  <si>
    <t>Real Estate Agents</t>
  </si>
  <si>
    <t>Florists / Flower Pot Dealers</t>
  </si>
  <si>
    <t>Circumcision</t>
  </si>
  <si>
    <t>Terazzo Dealers</t>
  </si>
  <si>
    <t>Public Letter Writers</t>
  </si>
  <si>
    <t>Beers Bars</t>
  </si>
  <si>
    <t>Kola/SheaNut Dealers</t>
  </si>
  <si>
    <t>Open Spaces / Parks</t>
  </si>
  <si>
    <t>Business Providers</t>
  </si>
  <si>
    <t>Registration of Contracts / Building / Road</t>
  </si>
  <si>
    <t>Coconut Dealers (Whole Sale)</t>
  </si>
  <si>
    <t>Registration of Quarries</t>
  </si>
  <si>
    <t>Chain Saw Operator</t>
  </si>
  <si>
    <t>License for Manufacturers Controlled by Customs</t>
  </si>
  <si>
    <t>Drug Permit</t>
  </si>
  <si>
    <t>Permit</t>
  </si>
  <si>
    <t>Mining Permit</t>
  </si>
  <si>
    <t>Digging Permit</t>
  </si>
  <si>
    <t>Prospecting Permit</t>
  </si>
  <si>
    <t>Sand Winning Permit</t>
  </si>
  <si>
    <t>Gravel &amp; Stone Winners</t>
  </si>
  <si>
    <t>Salt and Clay Mining Permits</t>
  </si>
  <si>
    <t>Permit to Purchace Explosives</t>
  </si>
  <si>
    <t>Licensed Surveyors Reporting/Survey Data Fee</t>
  </si>
  <si>
    <t>Hunting Licence</t>
  </si>
  <si>
    <t>Free Zones Board Licence</t>
  </si>
  <si>
    <t>Free Zones Board Resident Permit</t>
  </si>
  <si>
    <t>Food &amp; Drugs Board Permit</t>
  </si>
  <si>
    <t>Export Permit</t>
  </si>
  <si>
    <t>Residence Permit</t>
  </si>
  <si>
    <t>Entry Permit/Visa</t>
  </si>
  <si>
    <t>Permanent Residential Permit</t>
  </si>
  <si>
    <t>Burial Permit for Deceased Brought in from Abroad</t>
  </si>
  <si>
    <t>Chemical Clearance Permit Fee</t>
  </si>
  <si>
    <t>Fish/Meat Clearance Permit</t>
  </si>
  <si>
    <t>Environmental Inpact Analysis/EMP/Mining Permit Fee</t>
  </si>
  <si>
    <t>Work Permit Fee</t>
  </si>
  <si>
    <t>import permit (poultry fishmeal &amp; feed addittive</t>
  </si>
  <si>
    <t>Veterinary Service Permit (Imports)</t>
  </si>
  <si>
    <t>Game and Trophy Exports Permits</t>
  </si>
  <si>
    <t>Permit to Purchase or Sell Explosives</t>
  </si>
  <si>
    <t>Livestock / Kraals/Cattle</t>
  </si>
  <si>
    <t>Registration of Night Trade</t>
  </si>
  <si>
    <t>Poultry Fee</t>
  </si>
  <si>
    <t>Registration of Contractors</t>
  </si>
  <si>
    <t>Burial Fee</t>
  </si>
  <si>
    <t>Pounds (Impounded Animals)</t>
  </si>
  <si>
    <t>Entertainment Fee</t>
  </si>
  <si>
    <t>Advertisement / Bill Boards</t>
  </si>
  <si>
    <t>Export of Commodities</t>
  </si>
  <si>
    <t>Marriage / Divorce Registration</t>
  </si>
  <si>
    <t>Sub Metro Managed Toilets</t>
  </si>
  <si>
    <t>Dustin Clearance</t>
  </si>
  <si>
    <t>Dislodging Fee</t>
  </si>
  <si>
    <t>Street Parking Fee</t>
  </si>
  <si>
    <t>Shebu Industry Operations Fee</t>
  </si>
  <si>
    <t>Conservancy</t>
  </si>
  <si>
    <t>Loading Fee</t>
  </si>
  <si>
    <t>Education Fee</t>
  </si>
  <si>
    <t>Professional Fee</t>
  </si>
  <si>
    <t>Wood Carving</t>
  </si>
  <si>
    <t>Chipping Const.</t>
  </si>
  <si>
    <t>Reg. of Tipper Trucks</t>
  </si>
  <si>
    <t>Mineral Prospect</t>
  </si>
  <si>
    <t>Customs Inspection Fee</t>
  </si>
  <si>
    <t>Consignment Transit Fee</t>
  </si>
  <si>
    <t>Aboticaba Fee</t>
  </si>
  <si>
    <t>Abstract Fee</t>
  </si>
  <si>
    <t>Acadamic Facility user Fee</t>
  </si>
  <si>
    <t>Accident Report Fee</t>
  </si>
  <si>
    <t>Accommodation (TI)</t>
  </si>
  <si>
    <t>Accomodation</t>
  </si>
  <si>
    <t>Accountant General's Hospital Fee Collection</t>
  </si>
  <si>
    <t>Accreditation</t>
  </si>
  <si>
    <t>Administrative charges</t>
  </si>
  <si>
    <t>Administrative Searches</t>
  </si>
  <si>
    <t>Admission Fee</t>
  </si>
  <si>
    <t>Adoption Fee</t>
  </si>
  <si>
    <t>Advertising Agents Registration Fee</t>
  </si>
  <si>
    <t>Aflatoxin/Mycotoxin</t>
  </si>
  <si>
    <t>Aframomum</t>
  </si>
  <si>
    <t>Agbelima</t>
  </si>
  <si>
    <t>Alien Registration</t>
  </si>
  <si>
    <t>Aliens Registration</t>
  </si>
  <si>
    <t>Alteration in Death Register</t>
  </si>
  <si>
    <t>Alteration in Registring of Births</t>
  </si>
  <si>
    <t>Ambulance Fee</t>
  </si>
  <si>
    <t>Amendment of Bye-Laws</t>
  </si>
  <si>
    <t>Anaesthetics</t>
  </si>
  <si>
    <t>Announcements Fee</t>
  </si>
  <si>
    <t>Apprenticeship Training Fee</t>
  </si>
  <si>
    <t>Approval of site plan</t>
  </si>
  <si>
    <t>Arms and Ammunitions</t>
  </si>
  <si>
    <t>Assaying</t>
  </si>
  <si>
    <t>Assignment Fee</t>
  </si>
  <si>
    <t>Attestation Fee</t>
  </si>
  <si>
    <t>Auction of Timber</t>
  </si>
  <si>
    <t>Auction Sales</t>
  </si>
  <si>
    <t>Auctioneers</t>
  </si>
  <si>
    <t>Audit Inspection</t>
  </si>
  <si>
    <t>Authentification Fee</t>
  </si>
  <si>
    <t>Authentification/Attestation Fee</t>
  </si>
  <si>
    <t>Avocado Seedlings</t>
  </si>
  <si>
    <t>Badges</t>
  </si>
  <si>
    <t>Bailif service Fee</t>
  </si>
  <si>
    <t>Bailiffs Services Fee and Mileage Claims</t>
  </si>
  <si>
    <t>Banku Mix</t>
  </si>
  <si>
    <t>Bed User Fee</t>
  </si>
  <si>
    <t>Black Pepper Seedlings</t>
  </si>
  <si>
    <t>Blasting Certificate Examination</t>
  </si>
  <si>
    <t>Blood bank</t>
  </si>
  <si>
    <t>BNARI-Service Fee</t>
  </si>
  <si>
    <t>Bond Form</t>
  </si>
  <si>
    <t>Borehole Project</t>
  </si>
  <si>
    <t>Boreholes Proceeds</t>
  </si>
  <si>
    <t>Bridge &amp; Roads Tolls</t>
  </si>
  <si>
    <t>Business Names/Partnerships</t>
  </si>
  <si>
    <t>Bussiness registration-Ghana Post</t>
  </si>
  <si>
    <t>C.T. Scan</t>
  </si>
  <si>
    <t>Cadastral Plans</t>
  </si>
  <si>
    <t>CAGD Service Charge on Third party deductions</t>
  </si>
  <si>
    <t>Camera Fee</t>
  </si>
  <si>
    <t>Camping Fee</t>
  </si>
  <si>
    <t>Capsid control (workshop charges spares and repairs)</t>
  </si>
  <si>
    <t>Car Rentals</t>
  </si>
  <si>
    <t>Car Stickers</t>
  </si>
  <si>
    <t>Car towing</t>
  </si>
  <si>
    <t>Cardiology</t>
  </si>
  <si>
    <t>Care Passes</t>
  </si>
  <si>
    <t>Casino and Slot Machines (Gaming)</t>
  </si>
  <si>
    <t>Castration</t>
  </si>
  <si>
    <t>Catering services</t>
  </si>
  <si>
    <t>Centre for Sterile Support Dept.</t>
  </si>
  <si>
    <t>Cert of free sale</t>
  </si>
  <si>
    <t>Certificate Copy of Entry Birth or Death</t>
  </si>
  <si>
    <t>Certificate of Sale and Manufacturing</t>
  </si>
  <si>
    <t>Certification</t>
  </si>
  <si>
    <t>Certified True Copies(CTC)</t>
  </si>
  <si>
    <t>Cesspit Emptying Service</t>
  </si>
  <si>
    <t>Chemical Regulation Certificates</t>
  </si>
  <si>
    <t>Chemistry Laboratory Services-NNRI</t>
  </si>
  <si>
    <t>Cinnamon Seedlings</t>
  </si>
  <si>
    <t>Citizenship</t>
  </si>
  <si>
    <t>Citizenship Registration &amp; Naturalisation</t>
  </si>
  <si>
    <t>Citrus seedlings</t>
  </si>
  <si>
    <t>Civil Service Examination Fee</t>
  </si>
  <si>
    <t>Clearance</t>
  </si>
  <si>
    <t>Clinical Treatment</t>
  </si>
  <si>
    <t>Clinical Trial</t>
  </si>
  <si>
    <t>Coconut Seedlings</t>
  </si>
  <si>
    <t>Cocoyam Fufu Powder</t>
  </si>
  <si>
    <t>Color Analyses</t>
  </si>
  <si>
    <t>Commercial Sales (Maize)</t>
  </si>
  <si>
    <t>Commission on Foreign Exchange Allocation</t>
  </si>
  <si>
    <t>Commission on sales</t>
  </si>
  <si>
    <t>Commitment Fee</t>
  </si>
  <si>
    <t>Compost Bag</t>
  </si>
  <si>
    <t>Computer Maintenance Fee</t>
  </si>
  <si>
    <t>Conference Fee</t>
  </si>
  <si>
    <t>Conference Hall</t>
  </si>
  <si>
    <t>Confirmation Of Depature  Fee</t>
  </si>
  <si>
    <t>Confirmation of Results</t>
  </si>
  <si>
    <t>Consent (stool lands)</t>
  </si>
  <si>
    <t>Consent Fee- State Lands</t>
  </si>
  <si>
    <t>Consent Fee-State Lands</t>
  </si>
  <si>
    <t>Consent Fee-Stool Lands</t>
  </si>
  <si>
    <t>Consideration Fee</t>
  </si>
  <si>
    <t>Consular  Fee</t>
  </si>
  <si>
    <t>Consultancy Fee</t>
  </si>
  <si>
    <t>Consultation Fee</t>
  </si>
  <si>
    <t>Consumables</t>
  </si>
  <si>
    <t>Contractors registration Fee</t>
  </si>
  <si>
    <t>Corporate Training</t>
  </si>
  <si>
    <t>Course Fee</t>
  </si>
  <si>
    <t>Court Fee</t>
  </si>
  <si>
    <t>Criminal check</t>
  </si>
  <si>
    <t>Customary Fee</t>
  </si>
  <si>
    <t>Day Care Centre Fee</t>
  </si>
  <si>
    <t>Deeds Registration</t>
  </si>
  <si>
    <t>Delivery</t>
  </si>
  <si>
    <t>Demarcation</t>
  </si>
  <si>
    <t>Dental</t>
  </si>
  <si>
    <t>Dental Fee</t>
  </si>
  <si>
    <t>Dept of Cooperatives Books</t>
  </si>
  <si>
    <t>Destination Inspection</t>
  </si>
  <si>
    <t>Destination Inspection of imported high risk goo</t>
  </si>
  <si>
    <t>Destruction Fee</t>
  </si>
  <si>
    <t>Development Charges</t>
  </si>
  <si>
    <t>Deworming</t>
  </si>
  <si>
    <t>Diagnostic Centre</t>
  </si>
  <si>
    <t>Dialysis</t>
  </si>
  <si>
    <t>Dipping/Bathing</t>
  </si>
  <si>
    <t>Direct Transfer Fee</t>
  </si>
  <si>
    <t>Discard Grain</t>
  </si>
  <si>
    <t>Disinfectants</t>
  </si>
  <si>
    <t>Documentary Examination</t>
  </si>
  <si>
    <t>Donation Fee</t>
  </si>
  <si>
    <t>Dp Plate (NTRU)</t>
  </si>
  <si>
    <t>Dressing and Injections</t>
  </si>
  <si>
    <t>Drug Register</t>
  </si>
  <si>
    <t>Drug revenue earned</t>
  </si>
  <si>
    <t>Drugs (incl. Anaesthesia)</t>
  </si>
  <si>
    <t>Drying Fee</t>
  </si>
  <si>
    <t>Each Gen. Search of Reg. of Births/ Death</t>
  </si>
  <si>
    <t>Ear, Nose &amp; Throat</t>
  </si>
  <si>
    <t>ECG &amp; EEG</t>
  </si>
  <si>
    <t>Economic value</t>
  </si>
  <si>
    <t>ECOWAS Booklet</t>
  </si>
  <si>
    <t>Educational Programme</t>
  </si>
  <si>
    <t>Educational Visit</t>
  </si>
  <si>
    <t>Endorsement</t>
  </si>
  <si>
    <t>Enrolment Fee</t>
  </si>
  <si>
    <t>Entrance Fee</t>
  </si>
  <si>
    <t>Establishment of Industries</t>
  </si>
  <si>
    <t>Examination Fee</t>
  </si>
  <si>
    <t>Exhibition Fee</t>
  </si>
  <si>
    <t>Exhibition Hall Bookings</t>
  </si>
  <si>
    <t>Exhumation &amp; Reburial</t>
  </si>
  <si>
    <t>Exportation of Remains</t>
  </si>
  <si>
    <t>Exporters Registration Fee</t>
  </si>
  <si>
    <t>Eye Care</t>
  </si>
  <si>
    <t>Eye Clinic Fee</t>
  </si>
  <si>
    <t>F.B.D. Processing Fee</t>
  </si>
  <si>
    <t>Fair Participation Fee</t>
  </si>
  <si>
    <t>Family Planning</t>
  </si>
  <si>
    <t>Fee for Courses and Certificates</t>
  </si>
  <si>
    <t>Foreign Student Fee</t>
  </si>
  <si>
    <t>Feeding Fee</t>
  </si>
  <si>
    <t>Feeding (TI)</t>
  </si>
  <si>
    <t>Fermented Maize Meal</t>
  </si>
  <si>
    <t>Ferry Tolls</t>
  </si>
  <si>
    <t>Filling Fee</t>
  </si>
  <si>
    <t>Finger Prints Analysis/ Employment</t>
  </si>
  <si>
    <t>Fingerprint Analysis (non Residents)</t>
  </si>
  <si>
    <t>Fingerprint Analysis (Residents)</t>
  </si>
  <si>
    <t>Fire Arms</t>
  </si>
  <si>
    <t>Fire safety Education</t>
  </si>
  <si>
    <t>Fish Levy(Import Export)</t>
  </si>
  <si>
    <t>Fishing Licensing Fee</t>
  </si>
  <si>
    <t>Flood Lights Charges</t>
  </si>
  <si>
    <t>Folders and Documents</t>
  </si>
  <si>
    <t>Food and drug board Admin. Charges</t>
  </si>
  <si>
    <t>Food and drug board Advertisement Fee</t>
  </si>
  <si>
    <t>Food and drug board Application Fee</t>
  </si>
  <si>
    <t>Food and drug board Registration Fee</t>
  </si>
  <si>
    <t>Form 9 ( Port to FZ )</t>
  </si>
  <si>
    <t>Form 9A ( Local Mkt )</t>
  </si>
  <si>
    <t>Form 9B ( VAT Exempt )</t>
  </si>
  <si>
    <t>Form 9E</t>
  </si>
  <si>
    <t>Form 9F</t>
  </si>
  <si>
    <t>Frabrication</t>
  </si>
  <si>
    <t>Free Zones Board Application Forms</t>
  </si>
  <si>
    <t>Free Zones Board Renewal of Licence</t>
  </si>
  <si>
    <t>Fresh Nut Bunches</t>
  </si>
  <si>
    <t>Fruit Training</t>
  </si>
  <si>
    <t>Fund raising and Fee</t>
  </si>
  <si>
    <t>G.B.C. Advertisement Fee</t>
  </si>
  <si>
    <t>G.N.A. Advertisement</t>
  </si>
  <si>
    <t>G.N.A. Subscription Fee</t>
  </si>
  <si>
    <t>Game  Licence</t>
  </si>
  <si>
    <t>Garage Jobs</t>
  </si>
  <si>
    <t>Gate Proceeds</t>
  </si>
  <si>
    <t>General Chemistry</t>
  </si>
  <si>
    <t>General Maintenance  Fee</t>
  </si>
  <si>
    <t>General Register</t>
  </si>
  <si>
    <t>Geological Survey Auction Sales</t>
  </si>
  <si>
    <t>Germinated Seed Nuts</t>
  </si>
  <si>
    <t>Ghana Dance Ensemble Performance Fee</t>
  </si>
  <si>
    <t>Ghana Highways Lab Tests</t>
  </si>
  <si>
    <t>Ghana Investment Promotion Centre Exemption Fee</t>
  </si>
  <si>
    <t>Ghana Investment Promotion Centre Registration</t>
  </si>
  <si>
    <t>Ghana Tourism Authority Publications</t>
  </si>
  <si>
    <t>Ghana Tourism Authority Registration Forms</t>
  </si>
  <si>
    <t>Ghana Tourism Authority Registration(Project)</t>
  </si>
  <si>
    <t>Gharr 1 centre Service Fee-NNRI</t>
  </si>
  <si>
    <t>Groundunt Paste</t>
  </si>
  <si>
    <t>Guard Duties</t>
  </si>
  <si>
    <t>Guest House</t>
  </si>
  <si>
    <t>Guest House Services</t>
  </si>
  <si>
    <t>Guide and Transport Fee</t>
  </si>
  <si>
    <t>Gymnasium Fee</t>
  </si>
  <si>
    <t>Hall Affiliation Fee</t>
  </si>
  <si>
    <t>Hawkers Fee</t>
  </si>
  <si>
    <t>Health Centres Accomodation</t>
  </si>
  <si>
    <t>Health Centres Laboratory</t>
  </si>
  <si>
    <t>Hire Generator</t>
  </si>
  <si>
    <t>Hire of Canopies</t>
  </si>
  <si>
    <t>Hire of Ferries &amp; River Crafts</t>
  </si>
  <si>
    <t>Hire of Land and Equipment - Service</t>
  </si>
  <si>
    <t>Hire of Plastic Chairs</t>
  </si>
  <si>
    <t>Hire of Transport</t>
  </si>
  <si>
    <t>Hiring of Banquette Hall</t>
  </si>
  <si>
    <t>Hiring of chairs, tables &amp; canopies/Video Camera</t>
  </si>
  <si>
    <t>Hiring of Classrooms</t>
  </si>
  <si>
    <t>Hiring of Survey Instruments</t>
  </si>
  <si>
    <t>Hiring of Transp.</t>
  </si>
  <si>
    <t>Hiring Out of Drilling Rigs</t>
  </si>
  <si>
    <t>Hospital Fess &amp; Charges</t>
  </si>
  <si>
    <t>Hotel Pads</t>
  </si>
  <si>
    <t>Hotel Registers</t>
  </si>
  <si>
    <t>Human Resource Development Fee</t>
  </si>
  <si>
    <t>Immigration Quota Fee</t>
  </si>
  <si>
    <t>Importation / Registration as an Importer</t>
  </si>
  <si>
    <t>Importers Fee</t>
  </si>
  <si>
    <t>Indentures Fee</t>
  </si>
  <si>
    <t>Indexing Fee</t>
  </si>
  <si>
    <t>Informal Sector</t>
  </si>
  <si>
    <t>Information Service Dept Hire of P. A. E.</t>
  </si>
  <si>
    <t>Information Service Dept Press Acreditation</t>
  </si>
  <si>
    <t>Information Service Dept Sale of Portraits &amp;Fotos</t>
  </si>
  <si>
    <t>Infusions</t>
  </si>
  <si>
    <t>Inspection &amp; Calibration</t>
  </si>
  <si>
    <t>Inspection &amp; Testing</t>
  </si>
  <si>
    <t>International Standard Book Number</t>
  </si>
  <si>
    <t>Interview Fee</t>
  </si>
  <si>
    <t>Investigation</t>
  </si>
  <si>
    <t>Irrigation &amp; Mechanical Service Levies</t>
  </si>
  <si>
    <t>Irrigation Company of Upper Regions Contracts</t>
  </si>
  <si>
    <t>Irrigation Company of Upper Regions Guest House</t>
  </si>
  <si>
    <t>Issue of certificates</t>
  </si>
  <si>
    <t>Issue of Phytosanitary Certificates</t>
  </si>
  <si>
    <t>Judicial Service Sale of Forms</t>
  </si>
  <si>
    <t>Key Cutting</t>
  </si>
  <si>
    <t>Konkonte Powder</t>
  </si>
  <si>
    <t>Kwame Nkruma Memorial Park Car Park</t>
  </si>
  <si>
    <t>Kwame Nkruma Memorial Park Gate Proceeds</t>
  </si>
  <si>
    <t>Laboratory Fee</t>
  </si>
  <si>
    <t>Land Dispute Survey</t>
  </si>
  <si>
    <t>Land Preparation</t>
  </si>
  <si>
    <t>Land Title Registratio Search  Fee</t>
  </si>
  <si>
    <t>Land Title Registration Objection Fee</t>
  </si>
  <si>
    <t>Land Title Registration Processing Fee</t>
  </si>
  <si>
    <t>Land Title Registration Sale of Forms</t>
  </si>
  <si>
    <t>Land Title/Parcel Plans</t>
  </si>
  <si>
    <t>land valuation division Administrative Charges</t>
  </si>
  <si>
    <t>Land Valuation Division Processing Fee</t>
  </si>
  <si>
    <t>Lease Preparation</t>
  </si>
  <si>
    <t>Legal Fee</t>
  </si>
  <si>
    <t>Levies on Casinos</t>
  </si>
  <si>
    <t>Library Fee</t>
  </si>
  <si>
    <t>Licence Duties</t>
  </si>
  <si>
    <t>License Fee (Application &amp; Renewal)</t>
  </si>
  <si>
    <t>License to Store Explosives</t>
  </si>
  <si>
    <t>Licensure Exams Fee</t>
  </si>
  <si>
    <t>Livestock Movement</t>
  </si>
  <si>
    <t>Lost books</t>
  </si>
  <si>
    <t>Lost Certificate</t>
  </si>
  <si>
    <t>Machine Services</t>
  </si>
  <si>
    <t>Maintenance and Repair Services</t>
  </si>
  <si>
    <t>Maize Grite</t>
  </si>
  <si>
    <t>Malay Apple Seedlings</t>
  </si>
  <si>
    <t>Management Consultancy</t>
  </si>
  <si>
    <t>Management Development &amp; Productivity Institute In plant</t>
  </si>
  <si>
    <t>Management Regular Training</t>
  </si>
  <si>
    <t>Manufacturing Licence</t>
  </si>
  <si>
    <t>Map sales (Hard and Digital copy)</t>
  </si>
  <si>
    <t>Marks-2</t>
  </si>
  <si>
    <t>Marriages</t>
  </si>
  <si>
    <t>Mastercraftmanship</t>
  </si>
  <si>
    <t>Matriculation Fee</t>
  </si>
  <si>
    <t>Medical charges</t>
  </si>
  <si>
    <t>Medicines &amp; Pharmaceuticals</t>
  </si>
  <si>
    <t>Mercury License</t>
  </si>
  <si>
    <t>Microbiological</t>
  </si>
  <si>
    <t>Milling Fee</t>
  </si>
  <si>
    <t>Mine Captain Certificate Examination</t>
  </si>
  <si>
    <t>Mine Manager  Certification Fee</t>
  </si>
  <si>
    <t>Mine Rescue Certificate Examination</t>
  </si>
  <si>
    <t>Minerals Commission Exemption Fee</t>
  </si>
  <si>
    <t>Minerals Commission Processing</t>
  </si>
  <si>
    <t>Minerals Commission Publication</t>
  </si>
  <si>
    <t>Minerals Commission Service</t>
  </si>
  <si>
    <t>Minerals Commission. Search Fee</t>
  </si>
  <si>
    <t>Monitoring &amp; Analytical Test</t>
  </si>
  <si>
    <t>Moringa Training</t>
  </si>
  <si>
    <t>Mortuary Fee</t>
  </si>
  <si>
    <t>Motel &amp; Rest House Charges</t>
  </si>
  <si>
    <t>Mothers Home</t>
  </si>
  <si>
    <t>Motor Driving Test</t>
  </si>
  <si>
    <t>Mushroom Spawns</t>
  </si>
  <si>
    <t>Mushroom Training</t>
  </si>
  <si>
    <t>NAFTI. Application Fee</t>
  </si>
  <si>
    <t>NAFTI. Res. &amp; Academic User Fee</t>
  </si>
  <si>
    <t>National Service Personnel Registration Forms</t>
  </si>
  <si>
    <t>NBSSI Sale of Directory</t>
  </si>
  <si>
    <t>NCTC Exam Fee-NVTI</t>
  </si>
  <si>
    <t>Net Gate Proceeds</t>
  </si>
  <si>
    <t>New Licence Fee</t>
  </si>
  <si>
    <t>Non Detected Test</t>
  </si>
  <si>
    <t>Non Timber Forest Produce</t>
  </si>
  <si>
    <t>Nutmeg Seedlings</t>
  </si>
  <si>
    <t>NVTI In-plant Training Fee</t>
  </si>
  <si>
    <t>NVTI-Training, Test and Certification Fee</t>
  </si>
  <si>
    <t>Oath Fee</t>
  </si>
  <si>
    <t>Obstetrics and Gyanaecology Fee</t>
  </si>
  <si>
    <t>Official Seraches</t>
  </si>
  <si>
    <t>OPD Fee</t>
  </si>
  <si>
    <t>Open Air Theatre</t>
  </si>
  <si>
    <t>Open Market value</t>
  </si>
  <si>
    <t>Opportunity Industrilisation Centre-Training Test and Certification Fee</t>
  </si>
  <si>
    <t>Opthalmology</t>
  </si>
  <si>
    <t>Optometry</t>
  </si>
  <si>
    <t>Packaging Amendment</t>
  </si>
  <si>
    <t>Palm Oil</t>
  </si>
  <si>
    <t>Papao Farm Project Proceeds</t>
  </si>
  <si>
    <t>Park Entrance Fee</t>
  </si>
  <si>
    <t>Parks &amp; Gardens Accomodation</t>
  </si>
  <si>
    <t>Particular Search Birth or Death</t>
  </si>
  <si>
    <t>Passion Fruit Seedlings</t>
  </si>
  <si>
    <t>Passport Fee</t>
  </si>
  <si>
    <t>Passport Forms Operational</t>
  </si>
  <si>
    <t>Pattern Approval</t>
  </si>
  <si>
    <t>Peadiatrics</t>
  </si>
  <si>
    <t>Performance/Sponsorship</t>
  </si>
  <si>
    <t>Personal Monitoring</t>
  </si>
  <si>
    <t>Pesticides Registration &amp; Licensing</t>
  </si>
  <si>
    <t>Pet Licence Fee</t>
  </si>
  <si>
    <t>Photocopies</t>
  </si>
  <si>
    <t>Physiotherapy</t>
  </si>
  <si>
    <t>Planning Development Fee-NVTI</t>
  </si>
  <si>
    <t>Plant Hire</t>
  </si>
  <si>
    <t>Plantain Fufu Powder</t>
  </si>
  <si>
    <t>Plantain Suckers</t>
  </si>
  <si>
    <t>Plastic Surgery</t>
  </si>
  <si>
    <t>Plotting</t>
  </si>
  <si>
    <t>Plotting and Concurrence Fee, Stools Lands</t>
  </si>
  <si>
    <t>Police Escort Charges</t>
  </si>
  <si>
    <t>Police Reports</t>
  </si>
  <si>
    <t>Post Mortem</t>
  </si>
  <si>
    <t>PRAAD Certification</t>
  </si>
  <si>
    <t>PRAAD Consultancy</t>
  </si>
  <si>
    <t>PRAAD Photocopying</t>
  </si>
  <si>
    <t>Preparation Fee</t>
  </si>
  <si>
    <t>Presentation</t>
  </si>
  <si>
    <t>Printing  Services</t>
  </si>
  <si>
    <t>Prison farms</t>
  </si>
  <si>
    <t>Prison Industries</t>
  </si>
  <si>
    <t>Prison Labour</t>
  </si>
  <si>
    <t>Prisons Establishments</t>
  </si>
  <si>
    <t>Private Security</t>
  </si>
  <si>
    <t>Proceeds from Inter-Institutional Production</t>
  </si>
  <si>
    <t>Proceeds from Internet Facilities</t>
  </si>
  <si>
    <t>Processing &amp; Storage</t>
  </si>
  <si>
    <t>Processing Fee</t>
  </si>
  <si>
    <t>Production/Engagements</t>
  </si>
  <si>
    <t>Promotional Fee</t>
  </si>
  <si>
    <t>Public &amp; Vested Lands Management Division Sale of Plans</t>
  </si>
  <si>
    <t>Quarry/Restricted</t>
  </si>
  <si>
    <t>Quota Fee</t>
  </si>
  <si>
    <t>Radiation Contamination Test</t>
  </si>
  <si>
    <t>Radiotherapy</t>
  </si>
  <si>
    <t>Rambutan Seedlings</t>
  </si>
  <si>
    <t>Raw Water Charges</t>
  </si>
  <si>
    <t>Re- Analysis Fee</t>
  </si>
  <si>
    <t>Re-development Scheme</t>
  </si>
  <si>
    <t>Re-entry visa Fee</t>
  </si>
  <si>
    <t>Regina House, London</t>
  </si>
  <si>
    <t xml:space="preserve">Registeration of companies </t>
  </si>
  <si>
    <t>Registrar General's Dept. Sale of Other Forms</t>
  </si>
  <si>
    <t>Registration and renewals</t>
  </si>
  <si>
    <t>Registration Fee</t>
  </si>
  <si>
    <t>Registration Form</t>
  </si>
  <si>
    <t>Registration of Births over 12 months</t>
  </si>
  <si>
    <t>Registration of Day Care Centres</t>
  </si>
  <si>
    <t>Registration of Death after 12 months</t>
  </si>
  <si>
    <t>Registration of Death after 30 days</t>
  </si>
  <si>
    <t>Registration of Death b/n 8-30 days</t>
  </si>
  <si>
    <t>Registration of Estate</t>
  </si>
  <si>
    <t>Registration of Names/partnerships</t>
  </si>
  <si>
    <t>Registration of NGO's</t>
  </si>
  <si>
    <t xml:space="preserve">Registration of Patent/Textiles/Trade marks </t>
  </si>
  <si>
    <t>Registration of Political Parties</t>
  </si>
  <si>
    <t>Registration/Renewal of Firearms</t>
  </si>
  <si>
    <t>Regularisation Fee</t>
  </si>
  <si>
    <t>Regulatory Inspection Test</t>
  </si>
  <si>
    <t>Reimbursement of Audit Expenses By the United Nations</t>
  </si>
  <si>
    <t>Religious Bodies Registration</t>
  </si>
  <si>
    <t>Renewal of Certificate</t>
  </si>
  <si>
    <t>Replacement of Certificate</t>
  </si>
  <si>
    <t>Re-registration Fee</t>
  </si>
  <si>
    <t>Research Fee</t>
  </si>
  <si>
    <t>Residential Facility User Fee</t>
  </si>
  <si>
    <t>Resturants</t>
  </si>
  <si>
    <t>Rice Seed</t>
  </si>
  <si>
    <t>Right of Way</t>
  </si>
  <si>
    <t>Rope/Pressure Vessel Test</t>
  </si>
  <si>
    <t>Safety Posters</t>
  </si>
  <si>
    <t>Sale of Airtime</t>
  </si>
  <si>
    <t>Sale of Animals &amp; Trophies</t>
  </si>
  <si>
    <t>Sale of Blacksoil/Manure</t>
  </si>
  <si>
    <t>Sale of Bushmeat</t>
  </si>
  <si>
    <t>Sale of Drugs</t>
  </si>
  <si>
    <t>Sale of Educ. Materials</t>
  </si>
  <si>
    <t>Sale of Farm Produce</t>
  </si>
  <si>
    <t>Sale of Forms</t>
  </si>
  <si>
    <t>Sale of Gari</t>
  </si>
  <si>
    <t>Sale of Geological Maps</t>
  </si>
  <si>
    <t>Sale of GNVP Forms</t>
  </si>
  <si>
    <t>Sale of Grass</t>
  </si>
  <si>
    <t>Sale of Hansard</t>
  </si>
  <si>
    <t>Sale of Health Forms</t>
  </si>
  <si>
    <t>Sale of Highway Code</t>
  </si>
  <si>
    <t>Sale of ID cards</t>
  </si>
  <si>
    <t>Sale of Import Declaration Forms</t>
  </si>
  <si>
    <t>Sale of Liquid Nitrogen</t>
  </si>
  <si>
    <t>Sale of MASLOC Forms</t>
  </si>
  <si>
    <t>Sale of Meteo Data</t>
  </si>
  <si>
    <t>Sale of National Biography</t>
  </si>
  <si>
    <t xml:space="preserve">Sale of Personal Identification Number </t>
  </si>
  <si>
    <t>Sale of Plants</t>
  </si>
  <si>
    <t>Sale of Products</t>
  </si>
  <si>
    <t>Sale of Publication</t>
  </si>
  <si>
    <t>Sale of Publications Translation Work</t>
  </si>
  <si>
    <t>Sale of Seeds</t>
  </si>
  <si>
    <t>Sale of Soya Beans/Seed Soya Bean</t>
  </si>
  <si>
    <t>Sale of Specimen Coins</t>
  </si>
  <si>
    <t>Sale of Standards to Producers,Importers &amp; Exporters</t>
  </si>
  <si>
    <t>Sale of Unserviceable Scrap</t>
  </si>
  <si>
    <t>Sale of Vaccine</t>
  </si>
  <si>
    <t>Sale of Value Books</t>
  </si>
  <si>
    <t>Sale of Vegetables</t>
  </si>
  <si>
    <t>Sale of Wreaths/Bouquettes</t>
  </si>
  <si>
    <t>Sales of Insecticide</t>
  </si>
  <si>
    <t>Sales of Livestock &amp; Feeds</t>
  </si>
  <si>
    <t>Sales of Wreath</t>
  </si>
  <si>
    <t>Sand Dues</t>
  </si>
  <si>
    <t>Sanitarian</t>
  </si>
  <si>
    <t>Schedule Book</t>
  </si>
  <si>
    <t>Schedule Books/Forms</t>
  </si>
  <si>
    <t>Schedule Form B</t>
  </si>
  <si>
    <t>School Fee</t>
  </si>
  <si>
    <t>Securities &amp; Exchange Commission Approval Fee</t>
  </si>
  <si>
    <t>Securities &amp; Exchange Commission Licences Fee</t>
  </si>
  <si>
    <t>Securities &amp; Exchange Commission Transaction Levy</t>
  </si>
  <si>
    <t>Seminar Hall</t>
  </si>
  <si>
    <t>Semister  Exams Registration</t>
  </si>
  <si>
    <t>Semister Exams Fee</t>
  </si>
  <si>
    <t>Sensory Evaluation</t>
  </si>
  <si>
    <t>Service Charge</t>
  </si>
  <si>
    <t>Shift Boss/Mine Foreman Certificate Examination</t>
  </si>
  <si>
    <t>Short Course Fee</t>
  </si>
  <si>
    <t>Short Guide</t>
  </si>
  <si>
    <t>Slaughter</t>
  </si>
  <si>
    <t>Slot Machine</t>
  </si>
  <si>
    <t>Soil Analysis</t>
  </si>
  <si>
    <t>Sports and  Entertainment</t>
  </si>
  <si>
    <t>Sports and Culture Fee</t>
  </si>
  <si>
    <t>Sports Dev't/Manufacturing Services-NSS</t>
  </si>
  <si>
    <t>Sports Levy</t>
  </si>
  <si>
    <t>SRC Dues</t>
  </si>
  <si>
    <t>Stadium Adverts</t>
  </si>
  <si>
    <t>Stationery</t>
  </si>
  <si>
    <t>Statistical Service  Sale of Publication</t>
  </si>
  <si>
    <t>Stickers</t>
  </si>
  <si>
    <t>Stumpage</t>
  </si>
  <si>
    <t>Subscriptions</t>
  </si>
  <si>
    <t>Sundry Fee (Inspections, Reg. and Cert. of Sch)</t>
  </si>
  <si>
    <t>Surgery Fee</t>
  </si>
  <si>
    <t>Surgical Fee</t>
  </si>
  <si>
    <t>Survey Fee</t>
  </si>
  <si>
    <t>Sweet Berry Seedlings</t>
  </si>
  <si>
    <t>Teacher Training College Textbooks</t>
  </si>
  <si>
    <t>Technology Transfer Fee</t>
  </si>
  <si>
    <t>Tender Documents</t>
  </si>
  <si>
    <t>Tender Fee</t>
  </si>
  <si>
    <t>Testing Fee</t>
  </si>
  <si>
    <t>Theatre</t>
  </si>
  <si>
    <t>Tour/Camera Fee</t>
  </si>
  <si>
    <t>Tractor Services</t>
  </si>
  <si>
    <t>Trade Marks</t>
  </si>
  <si>
    <t>Trainees Contributions</t>
  </si>
  <si>
    <t>Training &amp; W'shops Including international standards organisation 9000 QMS</t>
  </si>
  <si>
    <t>Training Centres</t>
  </si>
  <si>
    <t>Training Pitches User Fee</t>
  </si>
  <si>
    <t>Traning Fee</t>
  </si>
  <si>
    <t>Transfer Fee</t>
  </si>
  <si>
    <t>Transfers &amp; Change of Ownership</t>
  </si>
  <si>
    <t>Transport Fee</t>
  </si>
  <si>
    <t>Transport (Cesspit Emptier)</t>
  </si>
  <si>
    <t>Travel &amp; Tours</t>
  </si>
  <si>
    <t>Tuition Fee</t>
  </si>
  <si>
    <t>TV License Fee</t>
  </si>
  <si>
    <t>Underground/Superin. Certification Fee</t>
  </si>
  <si>
    <t>User Fee</t>
  </si>
  <si>
    <t>Valuation Fee</t>
  </si>
  <si>
    <t>Variation Fee</t>
  </si>
  <si>
    <t>Vehicle Clearance Form</t>
  </si>
  <si>
    <t>Vehicle Registration</t>
  </si>
  <si>
    <t>Vehicle Roadworthiness Certificate</t>
  </si>
  <si>
    <t>Verification Fee</t>
  </si>
  <si>
    <t>Verification of Cocoa Weighing, Fuel pumps &amp; Oth</t>
  </si>
  <si>
    <t>Vested Lands</t>
  </si>
  <si>
    <t>Veterinary Clinic  Service Fee</t>
  </si>
  <si>
    <t>Veterinary Service Laboratory Test</t>
  </si>
  <si>
    <t>Veterinary Service Service Charges</t>
  </si>
  <si>
    <t>Veterinary Services Inspection Fee</t>
  </si>
  <si>
    <t>Vetting Fee</t>
  </si>
  <si>
    <t>Visa Fee</t>
  </si>
  <si>
    <t>WAEC Direct Scratch Card</t>
  </si>
  <si>
    <t>Court Fines</t>
  </si>
  <si>
    <t>Customs Penalties, Forfeitures and Seizures</t>
  </si>
  <si>
    <t>Penalties under Stamp Ordinance</t>
  </si>
  <si>
    <t>Penalties under Contracts</t>
  </si>
  <si>
    <t>Slaughter Fees</t>
  </si>
  <si>
    <t>Lorry Park Fines</t>
  </si>
  <si>
    <t>Auction Sales - Customs</t>
  </si>
  <si>
    <t>Vehicle Overage Penalty</t>
  </si>
  <si>
    <t>Penalty (Private Stores)</t>
  </si>
  <si>
    <t>Mines Inspectorate Fines</t>
  </si>
  <si>
    <t>Fines for Damages</t>
  </si>
  <si>
    <t>Food and Drugs Board Penalty</t>
  </si>
  <si>
    <t>Auditing and Penalties</t>
  </si>
  <si>
    <t>Spot fine</t>
  </si>
  <si>
    <t>Confiscated Assets</t>
  </si>
  <si>
    <t>Securities &amp; Exchange Commission Penalties</t>
  </si>
  <si>
    <t>Penalty for Hire of conference hall</t>
  </si>
  <si>
    <t>Nurses &amp; Midwives Council of Ghana  penalty</t>
  </si>
  <si>
    <t>Narcotic Control Board-Seizures</t>
  </si>
  <si>
    <t>Non-Performing Assets Recoveries</t>
  </si>
  <si>
    <t>Divestiture Receipts</t>
  </si>
  <si>
    <t>Motor Car Subsidies Repayments</t>
  </si>
  <si>
    <t>Recoveries of Overpayments in Previous years</t>
  </si>
  <si>
    <t>Recoveries Under Various Statutes</t>
  </si>
  <si>
    <t>Redemption of Other Loans And Advances</t>
  </si>
  <si>
    <t>Reimbursement - Peace Keeping Operations</t>
  </si>
  <si>
    <t>Reimbursement - Cap 30 (18.5% SSNIT Refund)</t>
  </si>
  <si>
    <t>Govt 39 District/Regional Treasury Collections</t>
  </si>
  <si>
    <t>Accra City/Other Receipts</t>
  </si>
  <si>
    <t>Accra City Revenue/Refund etc</t>
  </si>
  <si>
    <t>Loan Recovery</t>
  </si>
  <si>
    <t>Refund &amp; Credit Balance</t>
  </si>
  <si>
    <t>Sponsorship (Film TV Festival)/GBC</t>
  </si>
  <si>
    <t>Provision for Bad Debts</t>
  </si>
  <si>
    <t>Consolidated Fund</t>
  </si>
  <si>
    <t>Contingency/ Road Fund</t>
  </si>
  <si>
    <t>Energy Fund</t>
  </si>
  <si>
    <t>District Assembly Common Fund</t>
  </si>
  <si>
    <t>Petroleum Fund</t>
  </si>
  <si>
    <t>GET Fund</t>
  </si>
  <si>
    <t>Oil Fund</t>
  </si>
  <si>
    <t>Retained Internally Generated Fund</t>
  </si>
  <si>
    <t>Petroleum Holding Fund</t>
  </si>
  <si>
    <t>Ghana Stablisation Fund</t>
  </si>
  <si>
    <t>Ghana Heritage Fund</t>
  </si>
  <si>
    <t>Deposits</t>
  </si>
  <si>
    <t>Special funds</t>
  </si>
  <si>
    <t>Payables - Works</t>
  </si>
  <si>
    <t>Payables - Goods</t>
  </si>
  <si>
    <t>Payables - Services</t>
  </si>
  <si>
    <t>Dues and Fees</t>
  </si>
  <si>
    <t>Credit Union &amp; Welfare</t>
  </si>
  <si>
    <t>Rent &amp; Rates Deductions</t>
  </si>
  <si>
    <t>Hire Purchase</t>
  </si>
  <si>
    <t>PAYE</t>
  </si>
  <si>
    <t>Witholding Tax</t>
  </si>
  <si>
    <t>VAT</t>
  </si>
  <si>
    <t>Financial Institutions and Insurance Companies</t>
  </si>
  <si>
    <t>Retention - Works</t>
  </si>
  <si>
    <t>Intercompany A/P</t>
  </si>
  <si>
    <t>Expense A/P Accrual</t>
  </si>
  <si>
    <t>Inventory A/P</t>
  </si>
  <si>
    <t>Cost of Removal Clearing</t>
  </si>
  <si>
    <t>Revaluation Reserve Retired</t>
  </si>
  <si>
    <t>Net Book Value Retired</t>
  </si>
  <si>
    <t>Retention - Services</t>
  </si>
  <si>
    <t>Central Government</t>
  </si>
  <si>
    <t>BANK OVERDRAFT (SANITATION A/C)</t>
  </si>
  <si>
    <t>9D.01</t>
  </si>
  <si>
    <t>Surplus as at 31/12/2013</t>
  </si>
  <si>
    <t>9E.01</t>
  </si>
  <si>
    <t>RETENTION</t>
  </si>
  <si>
    <t>9F.01</t>
  </si>
  <si>
    <t>9G.01</t>
  </si>
  <si>
    <t>Office Accommodations/Area councils</t>
  </si>
  <si>
    <t>2210505   1</t>
  </si>
  <si>
    <t>Running Cost - Grader Maint.</t>
  </si>
  <si>
    <t>2631107   1</t>
  </si>
  <si>
    <t>2631107   2</t>
  </si>
  <si>
    <t>2631107   3</t>
  </si>
  <si>
    <t>Disability Fund</t>
  </si>
  <si>
    <t>2632106   2</t>
  </si>
  <si>
    <t>Other Donor Funded Projects (CSF)</t>
  </si>
  <si>
    <t>2632106   1</t>
  </si>
  <si>
    <t>Other Donor Funded Projects (UNDP)</t>
  </si>
  <si>
    <t>2821022   1</t>
  </si>
  <si>
    <t>9A.22</t>
  </si>
  <si>
    <t>United Nation Dev. Prog. A/C</t>
  </si>
  <si>
    <t>9A.23</t>
  </si>
  <si>
    <t>C S F A/c</t>
  </si>
  <si>
    <t>NAMES</t>
  </si>
  <si>
    <t>INITIAL</t>
  </si>
  <si>
    <t>AMOUNT</t>
  </si>
  <si>
    <t>PAID</t>
  </si>
  <si>
    <t>OUTSTANDING</t>
  </si>
  <si>
    <t>TOTAL ADVANCED</t>
  </si>
  <si>
    <t>TOTAL DEBTORS</t>
  </si>
  <si>
    <t>TOTAL POV'TY REDUCTION</t>
  </si>
  <si>
    <t>AMOUNT IN</t>
  </si>
  <si>
    <t>RETURNS</t>
  </si>
  <si>
    <t xml:space="preserve">TOTAL INVESTMENTS </t>
  </si>
  <si>
    <t>TOTAL INCOMETAX</t>
  </si>
  <si>
    <t>TOTAL DEPOSITS</t>
  </si>
  <si>
    <t>TOTAL RETENTIONS</t>
  </si>
  <si>
    <t>TOTAL CREDITORS</t>
  </si>
  <si>
    <t>MAIN REVENUE- TOTAL</t>
  </si>
  <si>
    <t>REVENUE ITEMS</t>
  </si>
  <si>
    <t>(MUNICIPAL FINANCE OFFICER)</t>
  </si>
  <si>
    <t>(MUNICIPAL COORDINATING DIRECTOR)</t>
  </si>
  <si>
    <t>31st DECEMBER 2013 AND 2014</t>
  </si>
  <si>
    <t>STATEMENT OF CASH FLOW FOR THE YEARS ENDED</t>
  </si>
  <si>
    <t>CUM. ACTUAL</t>
  </si>
  <si>
    <t>2014   ANNUAL</t>
  </si>
  <si>
    <t>2013   ANNUAL</t>
  </si>
  <si>
    <t>Cash and Bank Balance at ….(31st DECEMBER)</t>
  </si>
  <si>
    <r>
      <t>Cash and Bank Balance as at ….</t>
    </r>
    <r>
      <rPr>
        <b/>
        <sz val="12"/>
        <rFont val="Cambria"/>
        <family val="1"/>
        <scheme val="major"/>
      </rPr>
      <t>(1st JANUARY)</t>
    </r>
  </si>
  <si>
    <t>`</t>
  </si>
  <si>
    <t xml:space="preserve"> ANNUAL BUDGET</t>
  </si>
  <si>
    <t>ANNUAL STATEMENT OF RECEIPTS AND PAYMENTS FOR THE YEARS ENDED</t>
  </si>
  <si>
    <t>DATE</t>
  </si>
  <si>
    <t>STATEMENT OF REVENUE AND EXPENDITURE FOR THE YEARS ENDED</t>
  </si>
  <si>
    <t>ANALYSIS OF ADVANCES AS AT END OF THE YEARS</t>
  </si>
  <si>
    <t>ANALYSIS OF DEBTORS AS AT END OF THE YEARS</t>
  </si>
  <si>
    <t>ANALYSIS OF POVERTY REDUCTIONS AS AT END OF THE YAERS</t>
  </si>
  <si>
    <t>ANALYSIS OF INCOMETAX AS AT END OF THE YAERS</t>
  </si>
  <si>
    <t>ANALYSIS OF DEPOSITS AS AT END OF THE YAERS</t>
  </si>
  <si>
    <t>ANALYSIS OF RETENTIONS AS AT END OF THE YAERS</t>
  </si>
  <si>
    <t>G and S (Decent. Depts) GOG</t>
  </si>
  <si>
    <t>UDG Transfer  1</t>
  </si>
  <si>
    <t>Miscella. Fines, Penalties (Butchers)</t>
  </si>
  <si>
    <t xml:space="preserve">Other Sundry Recoveries (Unsp. Re.) </t>
  </si>
  <si>
    <t>PRICIPAL NOTES TO THE FINANACIAL STATEMENTS</t>
  </si>
  <si>
    <t>NOTES</t>
  </si>
  <si>
    <t xml:space="preserve">        Lands &amp; Royalities</t>
  </si>
  <si>
    <t xml:space="preserve">        Fees</t>
  </si>
  <si>
    <t xml:space="preserve">        Fines, Penalties &amp; Forfeits</t>
  </si>
  <si>
    <t xml:space="preserve">        Grants - Districts</t>
  </si>
  <si>
    <t>Total Receipt</t>
  </si>
  <si>
    <t xml:space="preserve">        Established Position</t>
  </si>
  <si>
    <t xml:space="preserve">        Non-Established Post</t>
  </si>
  <si>
    <t xml:space="preserve">        Other Allowances</t>
  </si>
  <si>
    <t xml:space="preserve">        National Pension Contribution</t>
  </si>
  <si>
    <t xml:space="preserve">        Materials &amp; Office Consumables</t>
  </si>
  <si>
    <t xml:space="preserve">        Utilities</t>
  </si>
  <si>
    <t xml:space="preserve">        General Cleaning</t>
  </si>
  <si>
    <t xml:space="preserve">        Rentals</t>
  </si>
  <si>
    <t xml:space="preserve">        Travel &amp; Transport</t>
  </si>
  <si>
    <t xml:space="preserve">        Repairs &amp; Maintenance</t>
  </si>
  <si>
    <t xml:space="preserve">        Traning, Seminar &amp; Confer. Cost</t>
  </si>
  <si>
    <t xml:space="preserve">        Consultancy Expenses</t>
  </si>
  <si>
    <t xml:space="preserve">        Special Services</t>
  </si>
  <si>
    <t xml:space="preserve">        Other Charges &amp; Fees</t>
  </si>
  <si>
    <t xml:space="preserve">        Emergency Services</t>
  </si>
  <si>
    <t xml:space="preserve">        Consumption of Fixed Capital [GFS]</t>
  </si>
  <si>
    <t xml:space="preserve">        Residents</t>
  </si>
  <si>
    <t xml:space="preserve">        Grant Current</t>
  </si>
  <si>
    <t xml:space="preserve">        Social Assistance Benefits in Cash</t>
  </si>
  <si>
    <t xml:space="preserve">        Employer Social Benefits in Cash</t>
  </si>
  <si>
    <t xml:space="preserve">        General Expenses</t>
  </si>
  <si>
    <t xml:space="preserve">        Dwellings</t>
  </si>
  <si>
    <t xml:space="preserve">        Non-Residential Building</t>
  </si>
  <si>
    <t xml:space="preserve">        Other Structures</t>
  </si>
  <si>
    <t xml:space="preserve">        Transport &amp; Equipment</t>
  </si>
  <si>
    <t xml:space="preserve">        Other Machinery &amp; Equipment</t>
  </si>
  <si>
    <t xml:space="preserve">        Infrastructure Assets</t>
  </si>
  <si>
    <t xml:space="preserve">        WIP-Dwellings</t>
  </si>
  <si>
    <t xml:space="preserve">        WIP-Non-Residential Building</t>
  </si>
  <si>
    <t xml:space="preserve">        WIP-Other Structures</t>
  </si>
  <si>
    <t xml:space="preserve">        WIP-Transport &amp; Equipment</t>
  </si>
  <si>
    <t xml:space="preserve">        WIP-Other Machinery &amp; Equipment</t>
  </si>
  <si>
    <t xml:space="preserve">        WIP-Infrastructure Assets</t>
  </si>
  <si>
    <t>Total Payment</t>
  </si>
  <si>
    <t xml:space="preserve">        Cash at Bank</t>
  </si>
  <si>
    <t xml:space="preserve">        Cash on Hand</t>
  </si>
  <si>
    <t xml:space="preserve">        Advances</t>
  </si>
  <si>
    <t xml:space="preserve">        Imprest</t>
  </si>
  <si>
    <t xml:space="preserve">        Debtors</t>
  </si>
  <si>
    <t xml:space="preserve">        Poverty Reduction</t>
  </si>
  <si>
    <t xml:space="preserve">       Investments</t>
  </si>
  <si>
    <t xml:space="preserve">       Non-Financial Assets       </t>
  </si>
  <si>
    <t xml:space="preserve">        Other Payments (WIP)</t>
  </si>
  <si>
    <t>Total Assets</t>
  </si>
  <si>
    <t xml:space="preserve">        Deposits</t>
  </si>
  <si>
    <t xml:space="preserve">        Retentions</t>
  </si>
  <si>
    <t xml:space="preserve">        Creditor</t>
  </si>
  <si>
    <t>Total Liabilities</t>
  </si>
  <si>
    <t xml:space="preserve">ANNUAL STATEMENT OF FINANCIAL POSITION FOR THE YEARS ENDED </t>
  </si>
  <si>
    <t xml:space="preserve">Other Investment Income </t>
  </si>
  <si>
    <t>Other Donor Funded Projects (IDA)</t>
  </si>
  <si>
    <t xml:space="preserve">Other Donor Funded Grants </t>
  </si>
  <si>
    <t>ANALYSIS OF CREDITORS (OVERDRAFT) AS AT END OF THE YAERS</t>
  </si>
  <si>
    <t xml:space="preserve">        Materials - Supplies</t>
  </si>
  <si>
    <t>~ ASOKORE MAMPONG MUNICIPAL ASSEMBLY ~</t>
  </si>
  <si>
    <t>Other Royalties (DVLA / Insurance)</t>
  </si>
  <si>
    <t>C - D</t>
  </si>
  <si>
    <t>A - B</t>
  </si>
  <si>
    <t>B</t>
  </si>
  <si>
    <t>A</t>
  </si>
  <si>
    <t>D</t>
  </si>
  <si>
    <t>C</t>
  </si>
  <si>
    <t>CHANGES</t>
  </si>
  <si>
    <t>…………………………………………………………</t>
  </si>
  <si>
    <t>……………………………………………………..</t>
  </si>
  <si>
    <t xml:space="preserve">CURRENT </t>
  </si>
  <si>
    <t>PREVIOUS</t>
  </si>
  <si>
    <t xml:space="preserve">CUM ACTUAL </t>
  </si>
  <si>
    <t>BUDGET GH¢</t>
  </si>
  <si>
    <t>Cash and Bank Balance as at ….(Opening)</t>
  </si>
  <si>
    <t>Cash and Bank Balance at ….(Closing)</t>
  </si>
  <si>
    <t xml:space="preserve"> ACTUAL</t>
  </si>
  <si>
    <t>TOTAL REVENUE</t>
  </si>
  <si>
    <t>TOTAL EXPENDITURE</t>
  </si>
  <si>
    <t>SURPLUS/(DEFICIT)</t>
  </si>
  <si>
    <t>REVENUE BAR CHART FOR THE ENDED FINANCIAL YEARS</t>
  </si>
  <si>
    <t>ITEM NATURE</t>
  </si>
  <si>
    <t>CUM ACTUAL</t>
  </si>
  <si>
    <t>EXPENDITURE PIE CHART FOR THE ENDED FINANCIAL YEARS</t>
  </si>
  <si>
    <t>=</t>
  </si>
  <si>
    <t xml:space="preserve">Rent on Assembly Building </t>
  </si>
  <si>
    <t xml:space="preserve">Fines </t>
  </si>
  <si>
    <t>Increase in Receivables</t>
  </si>
  <si>
    <t>Increase in Payables</t>
  </si>
  <si>
    <t xml:space="preserve">         TOTAL</t>
  </si>
  <si>
    <t>BANK OVERDRAFT</t>
  </si>
  <si>
    <t>TOTAL CASH BOOK BALANCE</t>
  </si>
  <si>
    <t>-</t>
  </si>
  <si>
    <t>EXPENDITURE SUB SUMMARY</t>
  </si>
  <si>
    <t>Note 1</t>
  </si>
  <si>
    <t xml:space="preserve">ACCOUNTING POLICIES </t>
  </si>
  <si>
    <t>a. Basis of Accounts</t>
  </si>
  <si>
    <t>i. The Finanacial Statements are prepared on a modified cash basis</t>
  </si>
  <si>
    <t>ii. Revenue is recorded in the period in which it is received</t>
  </si>
  <si>
    <t>iii. Expenditure is recognised when goods and services are received and paid for</t>
  </si>
  <si>
    <t>v.Advances, Debtors, Deposite are recorded at historical cost basis without dimunition in value.</t>
  </si>
  <si>
    <t>~ 0215100 - KOMENDA-EDINA-EGUAFO-ABREM MUNICIPAL ASSEMBLY ~</t>
  </si>
  <si>
    <t>UDG Transfer - Capital Dev't Project</t>
  </si>
  <si>
    <t>A/C 2326 NIB - MP'S A/C</t>
  </si>
  <si>
    <t>A/C 2404 HIPC A/C</t>
  </si>
  <si>
    <t>A/C 3011130012004 I.G.P  EU A/C</t>
  </si>
  <si>
    <t>A/C 441 KAKUM RURAL BANK A/C</t>
  </si>
  <si>
    <t>A/C 451 KAKUM RURAL BANK A/C</t>
  </si>
  <si>
    <t>A/C 461 KAKUM RURAL BANK A/C</t>
  </si>
  <si>
    <t>A/C 7748 OPS &amp; M'TCE SSB</t>
  </si>
  <si>
    <t>A/C K-163 AKATAKYIMAN RURAL BANK</t>
  </si>
  <si>
    <t>D.D.F ACCOUNT</t>
  </si>
  <si>
    <t>PERSONS WITH DISABILITY A/C</t>
  </si>
  <si>
    <t>U.D.G - CAPACITY BUILDING A/C</t>
  </si>
  <si>
    <t>U.D.G 1 - PROJECT A/C</t>
  </si>
  <si>
    <t>U.D.G 2 - PROJECT A/C</t>
  </si>
  <si>
    <t>WASH PROG. A/C</t>
  </si>
  <si>
    <t>A/C 2305 NIB - CF A/C</t>
  </si>
  <si>
    <t>A/C 0018 ECHMP ADB</t>
  </si>
  <si>
    <t>A/C 0104 KAKUM RURAL BANK (Agona Agency</t>
  </si>
  <si>
    <t>A/C 0323001014 A.D.B (CBRDP)</t>
  </si>
  <si>
    <t>A/C 0793 GCB ACCTS NO 1.</t>
  </si>
  <si>
    <t>A/C 1001 ADB ELMINA - GOUDA SIS. CITY</t>
  </si>
  <si>
    <t>A/C 120200235 SCH. FEEDING PROGRAMME</t>
  </si>
  <si>
    <t>A/C 1202002357 GHANA @50</t>
  </si>
  <si>
    <t>A/C 2091920267931 MPOBEN</t>
  </si>
  <si>
    <t>EDUCATION (SCHOLARSHIP</t>
  </si>
  <si>
    <t>K.E.E.A MUNICIPAL ASSEMBLY</t>
  </si>
  <si>
    <t>SISTER CITY PROGRAM</t>
  </si>
  <si>
    <t>Textbooks &amp; Library Books &amp; Value Books</t>
  </si>
  <si>
    <t xml:space="preserve">CUMM. ACTUAL </t>
  </si>
  <si>
    <t>ANNUAL COMPARATIVE STATEMENT OF REVENUE AND EXPENDITURE AS AT</t>
  </si>
  <si>
    <t>ANNUAL COMPARATIVE STATEMENT OF REVENUE AS AT THE YEAR</t>
  </si>
  <si>
    <t>ANNUAL COMPARATIVE STATEMENT OF EXPENDITURE FOR THE YEAR ENDED</t>
  </si>
  <si>
    <t>BANK BALANCES AS AT THE YEAR ENDED</t>
  </si>
  <si>
    <t xml:space="preserve">        Bank Overdraft</t>
  </si>
  <si>
    <t>DACF/PWD - Assembly</t>
  </si>
  <si>
    <t>Guest Houses/Bungalow</t>
  </si>
  <si>
    <t>Sanitation Sites (Sanitation and Fumigation)</t>
  </si>
  <si>
    <t>A/C 005-102895-01-5-04 UBA ELMINA-GOUDA SIS. CITY</t>
  </si>
  <si>
    <t>A/C 5TH MPP/EDE PHASE II</t>
  </si>
  <si>
    <t>A/C  9158 KEEA 5TH A/C</t>
  </si>
  <si>
    <t>GOG/SIF/GSFP SUB-CF ACCOUNT</t>
  </si>
  <si>
    <t>KEEA MICRO PROJECT GCB A/C</t>
  </si>
  <si>
    <t>M-SHARP (AIDS) - 7981 A/C</t>
  </si>
  <si>
    <t>ANALYSIS OF INVESTMENTS AS AT END OF THE YEARS</t>
  </si>
  <si>
    <t>CASH BALANCE AS AT THE END OF THE YEARS</t>
  </si>
  <si>
    <t>CASH ACCOUNTS</t>
  </si>
  <si>
    <t>TOTAL CASH BALANCE</t>
  </si>
  <si>
    <t>Raymond N. Nketsiah</t>
  </si>
  <si>
    <t>Emmanuel Tawiah</t>
  </si>
  <si>
    <t>Emmanuel A. Eshun</t>
  </si>
  <si>
    <t>Rufus K. Quarshie</t>
  </si>
  <si>
    <t>FINANCED BY</t>
  </si>
  <si>
    <t>2,3,4,5,6,8,9</t>
  </si>
  <si>
    <t>MAIN EXPENDITURE- TOTAL</t>
  </si>
  <si>
    <t>ANNUAL COMPARATIVE STATEMENT OF REVENUE AND EXPENDITURE FOR THE YEARS ENDED</t>
  </si>
  <si>
    <t>TOTAL</t>
  </si>
  <si>
    <t>31st DECEMBER 2015 AND 2016</t>
  </si>
  <si>
    <t>U.D.G 4</t>
  </si>
  <si>
    <t>Stores Rental</t>
  </si>
  <si>
    <t>U.D.G 5</t>
  </si>
  <si>
    <t>Drainage</t>
  </si>
  <si>
    <t>Feeder Roads</t>
  </si>
  <si>
    <t>WIP - Drainage</t>
  </si>
  <si>
    <t>Motor Vehicle</t>
  </si>
  <si>
    <t>Social Assistance Benefits in Cash</t>
  </si>
  <si>
    <t>31st DECEMBER 2017</t>
  </si>
  <si>
    <t>iv. Payment for fixed assets acquired are written off in the year of the acquisition</t>
  </si>
  <si>
    <t>STATEMENT OF CASH FLOW FOR THE YEAR ENDED</t>
  </si>
  <si>
    <t>TOTAL CASH BOOK BALANCES</t>
  </si>
  <si>
    <t xml:space="preserve">             DISCLOSURE</t>
  </si>
  <si>
    <t>Less Non-financial Assets</t>
  </si>
  <si>
    <t>Accumulated Surplus now corrected</t>
  </si>
  <si>
    <t xml:space="preserve">       Bungalows/Palace</t>
  </si>
  <si>
    <t xml:space="preserve">       Clinics</t>
  </si>
  <si>
    <t xml:space="preserve">       Office Buildings</t>
  </si>
  <si>
    <t xml:space="preserve">       School Buildings</t>
  </si>
  <si>
    <t xml:space="preserve">       Health Centres</t>
  </si>
  <si>
    <t xml:space="preserve">       Roads</t>
  </si>
  <si>
    <t xml:space="preserve">       Toilets</t>
  </si>
  <si>
    <t xml:space="preserve">       Markets</t>
  </si>
  <si>
    <t xml:space="preserve">       Other Capital Expenditure</t>
  </si>
  <si>
    <t xml:space="preserve">       Furnitures &amp; Fittings</t>
  </si>
  <si>
    <t xml:space="preserve">       Non-Financial Assets (Previous Year)</t>
  </si>
  <si>
    <t xml:space="preserve">       WIP - Bungalows/Palace</t>
  </si>
  <si>
    <t xml:space="preserve">       WIP - Office Building</t>
  </si>
  <si>
    <t xml:space="preserve">       WIP - Drainage</t>
  </si>
  <si>
    <t xml:space="preserve">       Other Payments - WIP (Previous Year)</t>
  </si>
  <si>
    <t>2016 Restated</t>
  </si>
  <si>
    <t>Total Assets (Restated)</t>
  </si>
  <si>
    <t>Accumulated Surplus (Restated)</t>
  </si>
  <si>
    <t>STATEMENT OF FINANCIAL POSITION AS AT</t>
  </si>
  <si>
    <t xml:space="preserve">                                    I. Prior Period Errors</t>
  </si>
  <si>
    <t xml:space="preserve">                                                                                                                                                                                       International Public Sector Accounting Standards (IPSAS 3) accounting policies, changes in accounting</t>
  </si>
  <si>
    <t xml:space="preserve">                                      estimates and errors.</t>
  </si>
  <si>
    <t xml:space="preserve">                                                                                                                                                                                       The Standard requires an entity to correct material prior period errors retrospectively in the financial</t>
  </si>
  <si>
    <t xml:space="preserve">                                                                             statement in which the error was detected.</t>
  </si>
  <si>
    <t xml:space="preserve">                                                                                                      It further required that the following should be disclosed;</t>
  </si>
  <si>
    <t xml:space="preserve">                                                                                                                                 2. The amount of the correction at the beginning of the prior periods</t>
  </si>
  <si>
    <t xml:space="preserve">                                                                                                                             3. The effect of the correction on Financial Position items affected</t>
  </si>
  <si>
    <t xml:space="preserve">                                                                            1.  The nature of the prior period error</t>
  </si>
  <si>
    <t xml:space="preserve">                                           The nature of the errors</t>
  </si>
  <si>
    <t xml:space="preserve">                                                                                                                                                                                   There was an error in the prior periods 2014 - 2016 which made the surplus reported in the respective</t>
  </si>
  <si>
    <t xml:space="preserve">                                                                                                                                                                                      years to include non-financial assets which was contrary to the basis of accounts in the respective years</t>
  </si>
  <si>
    <t xml:space="preserve">                                                                     The efffect of these errors are as follows:</t>
  </si>
  <si>
    <r>
      <t xml:space="preserve">                                                           </t>
    </r>
    <r>
      <rPr>
        <b/>
        <sz val="13"/>
        <color theme="1"/>
        <rFont val="Cambria"/>
        <family val="1"/>
        <scheme val="major"/>
      </rPr>
      <t>Accumulated Surplus Restated</t>
    </r>
  </si>
  <si>
    <r>
      <t xml:space="preserve">                                                                        </t>
    </r>
    <r>
      <rPr>
        <b/>
        <sz val="13"/>
        <color theme="1"/>
        <rFont val="Cambria"/>
        <family val="1"/>
        <scheme val="major"/>
      </rPr>
      <t xml:space="preserve"> II.  Details of the Non-Financial Assets</t>
    </r>
  </si>
  <si>
    <t xml:space="preserve">                                                                    Infrastructure, plant and Equipment</t>
  </si>
  <si>
    <t xml:space="preserve">                                   Work-In-Progress</t>
  </si>
  <si>
    <t>Business Providers (B.O.P)</t>
  </si>
  <si>
    <t>PRINCIPAL NOTES TO THE FINANACIAL STATEMENTS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</si>
</sst>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_-&quot;£&quot;* #,##0.00_-;\-&quot;£&quot;* #,##0.00_-;_-&quot;£&quot;* &quot;-&quot;??_-;_-@_-"/>
    <numFmt numFmtId="165" formatCode="_-* #,##0.00_-;\-* #,##0.00_-;_-* &quot;-&quot;??_-;_-@_-"/>
    <numFmt numFmtId="166" formatCode="&quot;GH¢&quot;#,##0.00;&quot;(GH¢&quot;#,##0.00\)"/>
    <numFmt numFmtId="167" formatCode="[$-F800]dddd\,\ mmmm\ dd\,\ yyyy"/>
    <numFmt numFmtId="168" formatCode="#,##0.00;\(#,##0.00\)"/>
    <numFmt numFmtId="169" formatCode="[$-809]d\ mmmm\ yyyy;@"/>
    <numFmt numFmtId="170" formatCode="#,##0.00_ ;\-#,##0.00\ "/>
    <numFmt numFmtId="171" formatCode="[$-809]dd\ mmmm\ yyyy;@"/>
    <numFmt numFmtId="172" formatCode="0.0%"/>
    <numFmt numFmtId="173" formatCode="&quot;GH¢&quot;#,##0.00_);\(&quot;GH¢&quot;#,##0.00\)"/>
  </numFmts>
  <fonts count="8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mbria"/>
      <family val="1"/>
      <scheme val="major"/>
    </font>
    <font>
      <sz val="14"/>
      <color theme="1"/>
      <name val="Cambria"/>
      <family val="1"/>
      <scheme val="major"/>
    </font>
    <font>
      <sz val="14"/>
      <name val="Cambria"/>
      <family val="1"/>
      <scheme val="major"/>
    </font>
    <font>
      <b/>
      <sz val="14"/>
      <name val="Cambria"/>
      <family val="1"/>
      <scheme val="major"/>
    </font>
    <font>
      <sz val="11"/>
      <color theme="1"/>
      <name val="Cambria"/>
      <family val="1"/>
      <scheme val="major"/>
    </font>
    <font>
      <b/>
      <i/>
      <sz val="14"/>
      <name val="Cambria"/>
      <family val="1"/>
      <scheme val="major"/>
    </font>
    <font>
      <b/>
      <i/>
      <sz val="14"/>
      <color theme="1"/>
      <name val="Cambria"/>
      <family val="1"/>
      <scheme val="major"/>
    </font>
    <font>
      <b/>
      <sz val="16"/>
      <color theme="1"/>
      <name val="Cambria"/>
      <family val="1"/>
      <scheme val="major"/>
    </font>
    <font>
      <sz val="10"/>
      <name val="Arial"/>
      <family val="2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u/>
      <sz val="14"/>
      <color theme="1"/>
      <name val="Cambria"/>
      <family val="1"/>
      <scheme val="major"/>
    </font>
    <font>
      <sz val="11"/>
      <color indexed="8"/>
      <name val="Cambria"/>
      <family val="1"/>
      <scheme val="major"/>
    </font>
    <font>
      <b/>
      <sz val="14"/>
      <color indexed="8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sz val="11"/>
      <name val="Cambria"/>
      <family val="1"/>
      <scheme val="major"/>
    </font>
    <font>
      <b/>
      <sz val="13"/>
      <name val="Cambria"/>
      <family val="1"/>
      <scheme val="major"/>
    </font>
    <font>
      <b/>
      <i/>
      <sz val="13"/>
      <name val="Cambria"/>
      <family val="1"/>
      <scheme val="major"/>
    </font>
    <font>
      <sz val="12"/>
      <color theme="1" tint="4.9989318521683403E-2"/>
      <name val="Cambria"/>
      <family val="1"/>
      <scheme val="major"/>
    </font>
    <font>
      <b/>
      <u/>
      <sz val="14"/>
      <name val="Cambria"/>
      <family val="1"/>
      <scheme val="major"/>
    </font>
    <font>
      <b/>
      <sz val="11"/>
      <color indexed="8"/>
      <name val="Cambria"/>
      <family val="1"/>
      <scheme val="major"/>
    </font>
    <font>
      <b/>
      <sz val="11"/>
      <color indexed="8"/>
      <name val="Cambria"/>
      <family val="1"/>
    </font>
    <font>
      <sz val="13"/>
      <color theme="1"/>
      <name val="Cambria"/>
      <family val="1"/>
      <scheme val="major"/>
    </font>
    <font>
      <b/>
      <sz val="13"/>
      <color theme="1"/>
      <name val="Cambria"/>
      <family val="1"/>
      <scheme val="major"/>
    </font>
    <font>
      <b/>
      <i/>
      <sz val="13"/>
      <color theme="1"/>
      <name val="Cambria"/>
      <family val="1"/>
      <scheme val="major"/>
    </font>
    <font>
      <i/>
      <sz val="13"/>
      <color theme="1"/>
      <name val="Cambria"/>
      <family val="1"/>
      <scheme val="major"/>
    </font>
    <font>
      <b/>
      <sz val="11"/>
      <color rgb="FFFF0000"/>
      <name val="Calibri"/>
      <family val="2"/>
      <scheme val="minor"/>
    </font>
    <font>
      <i/>
      <sz val="11"/>
      <color rgb="FFC00000"/>
      <name val="Cambria"/>
      <family val="1"/>
      <scheme val="major"/>
    </font>
    <font>
      <b/>
      <i/>
      <sz val="11"/>
      <color rgb="FFC00000"/>
      <name val="Cambria"/>
      <family val="1"/>
      <scheme val="major"/>
    </font>
    <font>
      <i/>
      <sz val="11"/>
      <color theme="1"/>
      <name val="Cambria"/>
      <family val="1"/>
      <scheme val="major"/>
    </font>
    <font>
      <sz val="11"/>
      <color rgb="FFC00000"/>
      <name val="Cambria"/>
      <family val="1"/>
      <scheme val="major"/>
    </font>
    <font>
      <sz val="13"/>
      <color theme="1"/>
      <name val="Calibri"/>
      <family val="2"/>
      <scheme val="minor"/>
    </font>
    <font>
      <sz val="13"/>
      <name val="Cambria"/>
      <family val="1"/>
      <scheme val="major"/>
    </font>
    <font>
      <b/>
      <sz val="13"/>
      <color rgb="FFFF0000"/>
      <name val="Calibri"/>
      <family val="2"/>
      <scheme val="minor"/>
    </font>
    <font>
      <b/>
      <u/>
      <sz val="13"/>
      <color theme="0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sz val="13"/>
      <name val="Tahoma"/>
      <family val="2"/>
    </font>
    <font>
      <b/>
      <sz val="13"/>
      <color theme="1"/>
      <name val="Calibri"/>
      <family val="2"/>
      <scheme val="minor"/>
    </font>
    <font>
      <b/>
      <sz val="13"/>
      <color indexed="8"/>
      <name val="Cambria"/>
      <family val="1"/>
    </font>
    <font>
      <b/>
      <sz val="13"/>
      <color indexed="8"/>
      <name val="Cambria"/>
      <family val="1"/>
      <scheme val="major"/>
    </font>
    <font>
      <b/>
      <sz val="14"/>
      <color rgb="FFFF0000"/>
      <name val="Cambria"/>
      <family val="1"/>
      <scheme val="major"/>
    </font>
    <font>
      <b/>
      <sz val="12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i/>
      <sz val="13"/>
      <color rgb="FFC00000"/>
      <name val="Cambria"/>
      <family val="1"/>
      <scheme val="major"/>
    </font>
    <font>
      <b/>
      <sz val="15"/>
      <color theme="1"/>
      <name val="Cambria"/>
      <family val="1"/>
      <scheme val="major"/>
    </font>
    <font>
      <i/>
      <sz val="11"/>
      <name val="Cambria"/>
      <family val="1"/>
      <scheme val="major"/>
    </font>
    <font>
      <b/>
      <i/>
      <sz val="11"/>
      <name val="Cambria"/>
      <family val="1"/>
      <scheme val="major"/>
    </font>
    <font>
      <i/>
      <sz val="11"/>
      <color theme="1"/>
      <name val="Calibri"/>
      <family val="2"/>
      <scheme val="minor"/>
    </font>
    <font>
      <b/>
      <sz val="13"/>
      <color theme="1" tint="4.9989318521683403E-2"/>
      <name val="Cambria"/>
      <family val="1"/>
      <scheme val="major"/>
    </font>
    <font>
      <i/>
      <sz val="13"/>
      <color theme="1" tint="4.9989318521683403E-2"/>
      <name val="Cambria"/>
      <family val="1"/>
      <scheme val="major"/>
    </font>
    <font>
      <i/>
      <sz val="13"/>
      <name val="Cambria"/>
      <family val="1"/>
      <scheme val="major"/>
    </font>
    <font>
      <i/>
      <sz val="12"/>
      <color theme="1"/>
      <name val="Cambria"/>
      <family val="1"/>
      <scheme val="major"/>
    </font>
    <font>
      <i/>
      <sz val="13"/>
      <color rgb="FF000000"/>
      <name val="Calibri"/>
      <family val="2"/>
    </font>
    <font>
      <sz val="13"/>
      <color indexed="8"/>
      <name val="Cambria"/>
      <family val="1"/>
      <scheme val="major"/>
    </font>
    <font>
      <i/>
      <sz val="14"/>
      <color rgb="FFC00000"/>
      <name val="Cambria"/>
      <family val="1"/>
      <scheme val="major"/>
    </font>
    <font>
      <b/>
      <i/>
      <sz val="14"/>
      <color rgb="FFC00000"/>
      <name val="Cambria"/>
      <family val="1"/>
      <scheme val="major"/>
    </font>
    <font>
      <sz val="10"/>
      <color indexed="8"/>
      <name val="Arial"/>
    </font>
    <font>
      <i/>
      <sz val="12"/>
      <name val="Cambria"/>
      <family val="1"/>
      <scheme val="major"/>
    </font>
    <font>
      <b/>
      <i/>
      <sz val="12"/>
      <color theme="1"/>
      <name val="Cambria"/>
      <family val="1"/>
      <scheme val="major"/>
    </font>
    <font>
      <b/>
      <sz val="11"/>
      <name val="Cambria"/>
      <family val="1"/>
      <scheme val="major"/>
    </font>
    <font>
      <b/>
      <u/>
      <sz val="13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sz val="13"/>
      <color rgb="FFFF0000"/>
      <name val="Cambria"/>
      <family val="1"/>
      <scheme val="major"/>
    </font>
    <font>
      <b/>
      <u/>
      <sz val="13"/>
      <color theme="1"/>
      <name val="Cambria"/>
      <family val="1"/>
      <scheme val="major"/>
    </font>
    <font>
      <b/>
      <sz val="13"/>
      <color rgb="FFFF0000"/>
      <name val="Cambria"/>
      <family val="1"/>
      <scheme val="major"/>
    </font>
    <font>
      <b/>
      <u/>
      <sz val="13"/>
      <color theme="0"/>
      <name val="Cambria"/>
      <family val="1"/>
      <scheme val="major"/>
    </font>
    <font>
      <sz val="16"/>
      <color theme="1"/>
      <name val="Cambria"/>
      <family val="1"/>
      <scheme val="major"/>
    </font>
    <font>
      <b/>
      <i/>
      <sz val="12"/>
      <color rgb="FFC00000"/>
      <name val="Cambria"/>
      <family val="1"/>
      <scheme val="major"/>
    </font>
    <font>
      <b/>
      <i/>
      <sz val="12"/>
      <name val="Cambria"/>
      <family val="1"/>
      <scheme val="major"/>
    </font>
    <font>
      <i/>
      <sz val="12"/>
      <color rgb="FFC00000"/>
      <name val="Cambria"/>
      <family val="1"/>
      <scheme val="major"/>
    </font>
    <font>
      <b/>
      <i/>
      <sz val="13"/>
      <color rgb="FFC00000"/>
      <name val="Cambria"/>
      <family val="1"/>
      <scheme val="major"/>
    </font>
    <font>
      <i/>
      <sz val="14"/>
      <name val="Cambria"/>
      <family val="1"/>
      <scheme val="major"/>
    </font>
    <font>
      <sz val="13"/>
      <color theme="1" tint="4.9989318521683403E-2"/>
      <name val="Cambria"/>
      <family val="1"/>
      <scheme val="major"/>
    </font>
    <font>
      <sz val="9"/>
      <color indexed="8"/>
      <name val="Tahoma"/>
      <family val="2"/>
    </font>
    <font>
      <sz val="10"/>
      <color indexed="8"/>
      <name val="Tahoma"/>
      <family val="2"/>
    </font>
    <font>
      <b/>
      <sz val="11"/>
      <name val="Tahoma"/>
      <family val="2"/>
    </font>
    <font>
      <sz val="11"/>
      <name val="Tahoma"/>
      <family val="2"/>
    </font>
  </fonts>
  <fills count="2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12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166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66" fillId="0" borderId="0"/>
    <xf numFmtId="0" fontId="2" fillId="0" borderId="0"/>
    <xf numFmtId="165" fontId="12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32">
    <xf numFmtId="0" fontId="0" fillId="0" borderId="0" xfId="0"/>
    <xf numFmtId="0" fontId="0" fillId="4" borderId="0" xfId="0" applyFill="1"/>
    <xf numFmtId="0" fontId="4" fillId="0" borderId="0" xfId="2" applyFont="1" applyAlignment="1">
      <alignment vertical="center"/>
    </xf>
    <xf numFmtId="0" fontId="5" fillId="0" borderId="0" xfId="2" applyFont="1" applyAlignment="1">
      <alignment horizontal="center"/>
    </xf>
    <xf numFmtId="0" fontId="5" fillId="0" borderId="0" xfId="2" applyFont="1" applyAlignment="1">
      <alignment vertical="center"/>
    </xf>
    <xf numFmtId="0" fontId="4" fillId="0" borderId="0" xfId="2" applyFont="1" applyAlignment="1">
      <alignment horizontal="center"/>
    </xf>
    <xf numFmtId="0" fontId="4" fillId="0" borderId="0" xfId="2" applyFont="1" applyAlignment="1">
      <alignment horizontal="center" vertical="center"/>
    </xf>
    <xf numFmtId="0" fontId="3" fillId="4" borderId="0" xfId="0" applyFont="1" applyFill="1"/>
    <xf numFmtId="43" fontId="3" fillId="4" borderId="0" xfId="1" applyNumberFormat="1" applyFont="1" applyFill="1"/>
    <xf numFmtId="0" fontId="8" fillId="0" borderId="0" xfId="0" applyFont="1" applyFill="1"/>
    <xf numFmtId="0" fontId="8" fillId="4" borderId="0" xfId="0" applyFont="1" applyFill="1"/>
    <xf numFmtId="0" fontId="18" fillId="0" borderId="0" xfId="0" applyFont="1" applyFill="1"/>
    <xf numFmtId="0" fontId="18" fillId="4" borderId="0" xfId="0" applyFont="1" applyFill="1"/>
    <xf numFmtId="0" fontId="8" fillId="4" borderId="0" xfId="0" applyFont="1" applyFill="1" applyAlignment="1">
      <alignment horizontal="center"/>
    </xf>
    <xf numFmtId="43" fontId="8" fillId="0" borderId="0" xfId="0" applyNumberFormat="1" applyFont="1" applyFill="1"/>
    <xf numFmtId="0" fontId="4" fillId="6" borderId="1" xfId="0" applyFont="1" applyFill="1" applyBorder="1"/>
    <xf numFmtId="0" fontId="4" fillId="6" borderId="1" xfId="0" applyFont="1" applyFill="1" applyBorder="1" applyAlignment="1"/>
    <xf numFmtId="0" fontId="8" fillId="7" borderId="0" xfId="0" applyFont="1" applyFill="1" applyAlignment="1">
      <alignment horizontal="center"/>
    </xf>
    <xf numFmtId="0" fontId="19" fillId="0" borderId="0" xfId="0" applyFont="1" applyFill="1" applyAlignment="1">
      <alignment horizontal="left"/>
    </xf>
    <xf numFmtId="0" fontId="4" fillId="4" borderId="0" xfId="0" applyFont="1" applyFill="1"/>
    <xf numFmtId="0" fontId="8" fillId="0" borderId="0" xfId="0" applyFont="1" applyFill="1" applyBorder="1"/>
    <xf numFmtId="0" fontId="8" fillId="0" borderId="0" xfId="0" applyFont="1" applyFill="1" applyBorder="1" applyAlignment="1">
      <alignment horizontal="center"/>
    </xf>
    <xf numFmtId="43" fontId="8" fillId="7" borderId="0" xfId="0" applyNumberFormat="1" applyFont="1" applyFill="1"/>
    <xf numFmtId="0" fontId="4" fillId="6" borderId="1" xfId="0" applyFont="1" applyFill="1" applyBorder="1" applyAlignment="1">
      <alignment horizontal="center"/>
    </xf>
    <xf numFmtId="39" fontId="13" fillId="0" borderId="0" xfId="0" applyNumberFormat="1" applyFont="1" applyFill="1" applyAlignment="1" applyProtection="1">
      <alignment horizontal="center"/>
    </xf>
    <xf numFmtId="0" fontId="14" fillId="0" borderId="0" xfId="0" applyFont="1" applyFill="1" applyAlignment="1">
      <alignment wrapText="1"/>
    </xf>
    <xf numFmtId="39" fontId="14" fillId="0" borderId="0" xfId="3" applyNumberFormat="1" applyFont="1" applyFill="1" applyAlignment="1">
      <alignment wrapText="1"/>
    </xf>
    <xf numFmtId="0" fontId="26" fillId="0" borderId="0" xfId="0" applyFont="1" applyFill="1" applyAlignment="1">
      <alignment wrapText="1"/>
    </xf>
    <xf numFmtId="39" fontId="14" fillId="0" borderId="0" xfId="0" applyNumberFormat="1" applyFont="1" applyFill="1" applyAlignment="1" applyProtection="1">
      <alignment horizontal="left" wrapText="1"/>
    </xf>
    <xf numFmtId="39" fontId="13" fillId="0" borderId="0" xfId="0" applyNumberFormat="1" applyFont="1" applyFill="1" applyAlignment="1" applyProtection="1">
      <alignment horizontal="left"/>
    </xf>
    <xf numFmtId="0" fontId="14" fillId="0" borderId="0" xfId="0" applyFont="1" applyFill="1" applyAlignment="1"/>
    <xf numFmtId="0" fontId="14" fillId="0" borderId="0" xfId="0" applyFont="1" applyFill="1"/>
    <xf numFmtId="39" fontId="14" fillId="0" borderId="0" xfId="3" applyNumberFormat="1" applyFont="1" applyFill="1"/>
    <xf numFmtId="39" fontId="13" fillId="0" borderId="0" xfId="3" applyNumberFormat="1" applyFont="1" applyFill="1" applyBorder="1" applyAlignment="1">
      <alignment wrapText="1"/>
    </xf>
    <xf numFmtId="39" fontId="18" fillId="0" borderId="0" xfId="0" applyNumberFormat="1" applyFont="1" applyFill="1"/>
    <xf numFmtId="39" fontId="27" fillId="0" borderId="0" xfId="0" applyNumberFormat="1" applyFont="1" applyFill="1" applyAlignment="1" applyProtection="1">
      <alignment horizontal="left"/>
    </xf>
    <xf numFmtId="0" fontId="28" fillId="4" borderId="0" xfId="0" applyFont="1" applyFill="1"/>
    <xf numFmtId="43" fontId="29" fillId="4" borderId="0" xfId="1" applyNumberFormat="1" applyFont="1" applyFill="1"/>
    <xf numFmtId="0" fontId="30" fillId="0" borderId="0" xfId="0" applyFont="1" applyFill="1"/>
    <xf numFmtId="0" fontId="31" fillId="0" borderId="0" xfId="0" applyFont="1" applyFill="1" applyAlignment="1">
      <alignment horizontal="right"/>
    </xf>
    <xf numFmtId="0" fontId="31" fillId="0" borderId="0" xfId="0" applyFont="1" applyFill="1" applyAlignment="1">
      <alignment horizontal="center"/>
    </xf>
    <xf numFmtId="0" fontId="30" fillId="0" borderId="0" xfId="0" applyFont="1" applyFill="1" applyAlignment="1">
      <alignment horizontal="center"/>
    </xf>
    <xf numFmtId="39" fontId="24" fillId="0" borderId="0" xfId="0" applyNumberFormat="1" applyFont="1" applyFill="1" applyAlignment="1" applyProtection="1">
      <alignment horizontal="right"/>
    </xf>
    <xf numFmtId="0" fontId="31" fillId="0" borderId="0" xfId="0" applyFont="1" applyFill="1"/>
    <xf numFmtId="0" fontId="32" fillId="0" borderId="0" xfId="0" applyFont="1" applyFill="1"/>
    <xf numFmtId="0" fontId="33" fillId="0" borderId="0" xfId="0" applyFont="1" applyFill="1"/>
    <xf numFmtId="0" fontId="32" fillId="0" borderId="0" xfId="0" applyFont="1" applyFill="1" applyAlignment="1">
      <alignment horizontal="center"/>
    </xf>
    <xf numFmtId="43" fontId="32" fillId="0" borderId="12" xfId="0" applyNumberFormat="1" applyFont="1" applyFill="1" applyBorder="1" applyAlignment="1">
      <alignment horizontal="right"/>
    </xf>
    <xf numFmtId="43" fontId="30" fillId="0" borderId="0" xfId="0" applyNumberFormat="1" applyFont="1" applyFill="1" applyAlignment="1">
      <alignment horizontal="right"/>
    </xf>
    <xf numFmtId="43" fontId="32" fillId="0" borderId="0" xfId="0" applyNumberFormat="1" applyFont="1" applyFill="1" applyAlignment="1">
      <alignment horizontal="right"/>
    </xf>
    <xf numFmtId="43" fontId="32" fillId="0" borderId="0" xfId="0" applyNumberFormat="1" applyFont="1" applyFill="1" applyAlignment="1">
      <alignment horizontal="center"/>
    </xf>
    <xf numFmtId="39" fontId="18" fillId="4" borderId="0" xfId="0" applyNumberFormat="1" applyFont="1" applyFill="1"/>
    <xf numFmtId="0" fontId="8" fillId="4" borderId="0" xfId="0" applyFont="1" applyFill="1" applyAlignment="1">
      <alignment horizontal="left"/>
    </xf>
    <xf numFmtId="0" fontId="4" fillId="4" borderId="0" xfId="0" applyFont="1" applyFill="1" applyAlignment="1">
      <alignment horizontal="left"/>
    </xf>
    <xf numFmtId="14" fontId="8" fillId="4" borderId="0" xfId="0" applyNumberFormat="1" applyFont="1" applyFill="1" applyAlignment="1">
      <alignment horizontal="center"/>
    </xf>
    <xf numFmtId="43" fontId="8" fillId="4" borderId="0" xfId="0" applyNumberFormat="1" applyFont="1" applyFill="1"/>
    <xf numFmtId="0" fontId="28" fillId="4" borderId="0" xfId="0" applyFont="1" applyFill="1" applyAlignment="1">
      <alignment horizontal="left"/>
    </xf>
    <xf numFmtId="0" fontId="11" fillId="7" borderId="0" xfId="0" applyFont="1" applyFill="1" applyAlignment="1"/>
    <xf numFmtId="43" fontId="11" fillId="7" borderId="0" xfId="0" applyNumberFormat="1" applyFont="1" applyFill="1" applyAlignment="1"/>
    <xf numFmtId="0" fontId="11" fillId="7" borderId="0" xfId="0" applyFont="1" applyFill="1" applyAlignment="1">
      <alignment horizontal="center"/>
    </xf>
    <xf numFmtId="0" fontId="4" fillId="7" borderId="0" xfId="0" applyFont="1" applyFill="1" applyAlignment="1"/>
    <xf numFmtId="43" fontId="4" fillId="7" borderId="0" xfId="0" applyNumberFormat="1" applyFont="1" applyFill="1" applyAlignment="1"/>
    <xf numFmtId="0" fontId="4" fillId="7" borderId="0" xfId="0" applyFont="1" applyFill="1" applyAlignment="1">
      <alignment horizontal="center"/>
    </xf>
    <xf numFmtId="167" fontId="4" fillId="7" borderId="0" xfId="0" applyNumberFormat="1" applyFont="1" applyFill="1" applyAlignment="1"/>
    <xf numFmtId="14" fontId="8" fillId="7" borderId="0" xfId="0" applyNumberFormat="1" applyFont="1" applyFill="1" applyAlignment="1">
      <alignment horizontal="center"/>
    </xf>
    <xf numFmtId="0" fontId="8" fillId="7" borderId="0" xfId="0" applyFont="1" applyFill="1" applyAlignment="1">
      <alignment horizontal="left"/>
    </xf>
    <xf numFmtId="43" fontId="8" fillId="7" borderId="0" xfId="0" applyNumberFormat="1" applyFont="1" applyFill="1" applyAlignment="1">
      <alignment horizontal="center"/>
    </xf>
    <xf numFmtId="0" fontId="16" fillId="10" borderId="2" xfId="0" applyFont="1" applyFill="1" applyBorder="1" applyAlignment="1">
      <alignment horizontal="center" vertical="center" wrapText="1"/>
    </xf>
    <xf numFmtId="14" fontId="16" fillId="10" borderId="2" xfId="0" applyNumberFormat="1" applyFont="1" applyFill="1" applyBorder="1" applyAlignment="1">
      <alignment horizontal="center" vertical="center" wrapText="1"/>
    </xf>
    <xf numFmtId="49" fontId="16" fillId="10" borderId="2" xfId="0" applyNumberFormat="1" applyFont="1" applyFill="1" applyBorder="1" applyAlignment="1">
      <alignment horizontal="center" vertical="center" wrapText="1"/>
    </xf>
    <xf numFmtId="43" fontId="16" fillId="10" borderId="2" xfId="0" applyNumberFormat="1" applyFont="1" applyFill="1" applyBorder="1" applyAlignment="1">
      <alignment horizontal="center" vertical="center" wrapText="1"/>
    </xf>
    <xf numFmtId="43" fontId="16" fillId="10" borderId="7" xfId="0" applyNumberFormat="1" applyFont="1" applyFill="1" applyBorder="1" applyAlignment="1">
      <alignment horizontal="center" vertical="center" wrapText="1"/>
    </xf>
    <xf numFmtId="0" fontId="16" fillId="10" borderId="7" xfId="0" applyFont="1" applyFill="1" applyBorder="1" applyAlignment="1">
      <alignment horizontal="center" vertical="center" wrapText="1"/>
    </xf>
    <xf numFmtId="0" fontId="8" fillId="10" borderId="0" xfId="0" applyFont="1" applyFill="1" applyAlignment="1">
      <alignment horizontal="center"/>
    </xf>
    <xf numFmtId="0" fontId="8" fillId="10" borderId="0" xfId="0" applyFont="1" applyFill="1" applyAlignment="1">
      <alignment horizontal="left"/>
    </xf>
    <xf numFmtId="0" fontId="16" fillId="10" borderId="6" xfId="0" applyFont="1" applyFill="1" applyBorder="1" applyAlignment="1">
      <alignment horizontal="center"/>
    </xf>
    <xf numFmtId="14" fontId="16" fillId="10" borderId="6" xfId="0" applyNumberFormat="1" applyFont="1" applyFill="1" applyBorder="1" applyAlignment="1">
      <alignment horizontal="center"/>
    </xf>
    <xf numFmtId="0" fontId="16" fillId="10" borderId="8" xfId="0" applyFont="1" applyFill="1" applyBorder="1" applyAlignment="1">
      <alignment horizontal="right"/>
    </xf>
    <xf numFmtId="0" fontId="16" fillId="10" borderId="5" xfId="0" applyFont="1" applyFill="1" applyBorder="1" applyAlignment="1"/>
    <xf numFmtId="43" fontId="16" fillId="10" borderId="6" xfId="0" applyNumberFormat="1" applyFont="1" applyFill="1" applyBorder="1"/>
    <xf numFmtId="0" fontId="8" fillId="9" borderId="0" xfId="0" applyFont="1" applyFill="1" applyAlignment="1">
      <alignment horizontal="left"/>
    </xf>
    <xf numFmtId="43" fontId="8" fillId="11" borderId="0" xfId="0" applyNumberFormat="1" applyFont="1" applyFill="1" applyAlignment="1">
      <alignment horizontal="center"/>
    </xf>
    <xf numFmtId="43" fontId="8" fillId="11" borderId="0" xfId="0" applyNumberFormat="1" applyFont="1" applyFill="1"/>
    <xf numFmtId="167" fontId="4" fillId="7" borderId="0" xfId="0" applyNumberFormat="1" applyFont="1" applyFill="1" applyAlignment="1">
      <alignment horizontal="center"/>
    </xf>
    <xf numFmtId="49" fontId="8" fillId="7" borderId="0" xfId="0" applyNumberFormat="1" applyFont="1" applyFill="1" applyAlignment="1">
      <alignment horizontal="center"/>
    </xf>
    <xf numFmtId="0" fontId="16" fillId="10" borderId="9" xfId="0" applyFont="1" applyFill="1" applyBorder="1" applyAlignment="1">
      <alignment horizontal="center"/>
    </xf>
    <xf numFmtId="49" fontId="8" fillId="4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center"/>
    </xf>
    <xf numFmtId="2" fontId="35" fillId="0" borderId="4" xfId="0" applyNumberFormat="1" applyFont="1" applyFill="1" applyBorder="1" applyAlignment="1">
      <alignment horizontal="center"/>
    </xf>
    <xf numFmtId="2" fontId="35" fillId="0" borderId="0" xfId="0" applyNumberFormat="1" applyFont="1" applyFill="1" applyAlignment="1">
      <alignment horizontal="center"/>
    </xf>
    <xf numFmtId="2" fontId="36" fillId="0" borderId="0" xfId="0" applyNumberFormat="1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2" fillId="4" borderId="0" xfId="0" applyFont="1" applyFill="1"/>
    <xf numFmtId="0" fontId="17" fillId="4" borderId="0" xfId="0" applyFont="1" applyFill="1"/>
    <xf numFmtId="167" fontId="4" fillId="7" borderId="0" xfId="0" applyNumberFormat="1" applyFont="1" applyFill="1" applyAlignment="1">
      <alignment horizontal="center"/>
    </xf>
    <xf numFmtId="0" fontId="5" fillId="4" borderId="0" xfId="0" applyFont="1" applyFill="1"/>
    <xf numFmtId="43" fontId="16" fillId="0" borderId="1" xfId="0" applyNumberFormat="1" applyFont="1" applyFill="1" applyBorder="1" applyAlignment="1">
      <alignment horizontal="center"/>
    </xf>
    <xf numFmtId="43" fontId="31" fillId="0" borderId="0" xfId="0" applyNumberFormat="1" applyFont="1" applyFill="1" applyBorder="1" applyAlignment="1">
      <alignment horizontal="center"/>
    </xf>
    <xf numFmtId="10" fontId="24" fillId="0" borderId="0" xfId="0" applyNumberFormat="1" applyFont="1" applyFill="1" applyAlignment="1">
      <alignment horizontal="center"/>
    </xf>
    <xf numFmtId="10" fontId="13" fillId="0" borderId="0" xfId="0" applyNumberFormat="1" applyFont="1" applyFill="1"/>
    <xf numFmtId="10" fontId="14" fillId="0" borderId="0" xfId="4" applyNumberFormat="1" applyFont="1" applyFill="1" applyAlignment="1" applyProtection="1">
      <alignment horizontal="right"/>
    </xf>
    <xf numFmtId="10" fontId="23" fillId="0" borderId="0" xfId="0" applyNumberFormat="1" applyFont="1" applyFill="1" applyAlignment="1" applyProtection="1">
      <alignment horizontal="right"/>
    </xf>
    <xf numFmtId="10" fontId="14" fillId="0" borderId="0" xfId="0" applyNumberFormat="1" applyFont="1" applyFill="1" applyAlignment="1" applyProtection="1">
      <alignment horizontal="right"/>
    </xf>
    <xf numFmtId="10" fontId="3" fillId="4" borderId="0" xfId="0" applyNumberFormat="1" applyFont="1" applyFill="1"/>
    <xf numFmtId="43" fontId="30" fillId="0" borderId="0" xfId="0" applyNumberFormat="1" applyFont="1" applyFill="1"/>
    <xf numFmtId="43" fontId="31" fillId="0" borderId="0" xfId="0" applyNumberFormat="1" applyFont="1" applyFill="1" applyAlignment="1">
      <alignment horizontal="center"/>
    </xf>
    <xf numFmtId="0" fontId="36" fillId="0" borderId="1" xfId="0" applyFont="1" applyFill="1" applyBorder="1" applyAlignment="1">
      <alignment horizontal="center"/>
    </xf>
    <xf numFmtId="0" fontId="35" fillId="0" borderId="0" xfId="0" applyFont="1" applyFill="1" applyBorder="1"/>
    <xf numFmtId="10" fontId="35" fillId="0" borderId="0" xfId="4" applyNumberFormat="1" applyFont="1" applyFill="1"/>
    <xf numFmtId="0" fontId="35" fillId="0" borderId="0" xfId="0" applyFont="1" applyFill="1"/>
    <xf numFmtId="0" fontId="36" fillId="0" borderId="1" xfId="0" applyFont="1" applyFill="1" applyBorder="1"/>
    <xf numFmtId="0" fontId="35" fillId="4" borderId="0" xfId="0" applyFont="1" applyFill="1"/>
    <xf numFmtId="0" fontId="32" fillId="0" borderId="4" xfId="0" applyFont="1" applyFill="1" applyBorder="1"/>
    <xf numFmtId="0" fontId="30" fillId="4" borderId="0" xfId="0" applyFont="1" applyFill="1"/>
    <xf numFmtId="0" fontId="36" fillId="0" borderId="0" xfId="0" applyFont="1" applyFill="1"/>
    <xf numFmtId="43" fontId="8" fillId="0" borderId="0" xfId="0" applyNumberFormat="1" applyFont="1" applyFill="1" applyBorder="1"/>
    <xf numFmtId="43" fontId="17" fillId="0" borderId="1" xfId="0" applyNumberFormat="1" applyFont="1" applyFill="1" applyBorder="1"/>
    <xf numFmtId="43" fontId="4" fillId="0" borderId="0" xfId="0" applyNumberFormat="1" applyFont="1" applyFill="1"/>
    <xf numFmtId="43" fontId="32" fillId="0" borderId="4" xfId="0" applyNumberFormat="1" applyFont="1" applyFill="1" applyBorder="1"/>
    <xf numFmtId="43" fontId="28" fillId="4" borderId="0" xfId="0" applyNumberFormat="1" applyFont="1" applyFill="1"/>
    <xf numFmtId="0" fontId="32" fillId="0" borderId="0" xfId="0" applyFont="1" applyFill="1" applyBorder="1"/>
    <xf numFmtId="43" fontId="32" fillId="0" borderId="0" xfId="0" applyNumberFormat="1" applyFont="1" applyFill="1" applyBorder="1"/>
    <xf numFmtId="43" fontId="10" fillId="0" borderId="0" xfId="0" applyNumberFormat="1" applyFont="1" applyFill="1" applyBorder="1"/>
    <xf numFmtId="0" fontId="30" fillId="0" borderId="0" xfId="0" applyFont="1" applyFill="1" applyBorder="1"/>
    <xf numFmtId="43" fontId="30" fillId="0" borderId="0" xfId="0" applyNumberFormat="1" applyFont="1" applyFill="1" applyBorder="1"/>
    <xf numFmtId="10" fontId="38" fillId="0" borderId="0" xfId="4" applyNumberFormat="1" applyFont="1" applyFill="1"/>
    <xf numFmtId="49" fontId="8" fillId="9" borderId="0" xfId="0" applyNumberFormat="1" applyFont="1" applyFill="1" applyAlignment="1">
      <alignment horizontal="center"/>
    </xf>
    <xf numFmtId="49" fontId="11" fillId="7" borderId="0" xfId="0" applyNumberFormat="1" applyFont="1" applyFill="1" applyAlignment="1">
      <alignment horizontal="center"/>
    </xf>
    <xf numFmtId="49" fontId="4" fillId="7" borderId="0" xfId="0" applyNumberFormat="1" applyFont="1" applyFill="1" applyAlignment="1">
      <alignment horizontal="center"/>
    </xf>
    <xf numFmtId="49" fontId="16" fillId="10" borderId="5" xfId="0" applyNumberFormat="1" applyFont="1" applyFill="1" applyBorder="1" applyAlignment="1">
      <alignment horizontal="center"/>
    </xf>
    <xf numFmtId="0" fontId="19" fillId="0" borderId="0" xfId="0" applyFont="1" applyFill="1"/>
    <xf numFmtId="0" fontId="39" fillId="4" borderId="0" xfId="0" applyFont="1" applyFill="1"/>
    <xf numFmtId="0" fontId="30" fillId="0" borderId="0" xfId="0" applyFont="1" applyFill="1" applyAlignment="1">
      <alignment horizontal="right"/>
    </xf>
    <xf numFmtId="43" fontId="30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/>
    </xf>
    <xf numFmtId="39" fontId="40" fillId="0" borderId="0" xfId="0" applyNumberFormat="1" applyFont="1" applyFill="1"/>
    <xf numFmtId="43" fontId="32" fillId="0" borderId="0" xfId="0" applyNumberFormat="1" applyFont="1" applyFill="1" applyBorder="1" applyAlignment="1">
      <alignment horizontal="center"/>
    </xf>
    <xf numFmtId="43" fontId="31" fillId="0" borderId="0" xfId="0" applyNumberFormat="1" applyFont="1" applyFill="1" applyBorder="1" applyAlignment="1">
      <alignment horizontal="right"/>
    </xf>
    <xf numFmtId="0" fontId="30" fillId="0" borderId="0" xfId="0" applyFont="1" applyFill="1" applyAlignment="1">
      <alignment horizontal="left" indent="2"/>
    </xf>
    <xf numFmtId="0" fontId="30" fillId="0" borderId="0" xfId="0" applyFont="1" applyFill="1" applyAlignment="1">
      <alignment wrapText="1"/>
    </xf>
    <xf numFmtId="43" fontId="30" fillId="0" borderId="0" xfId="0" applyNumberFormat="1" applyFont="1" applyFill="1" applyAlignment="1">
      <alignment horizontal="right" vertical="center"/>
    </xf>
    <xf numFmtId="43" fontId="30" fillId="0" borderId="0" xfId="0" applyNumberFormat="1" applyFont="1" applyFill="1" applyAlignment="1">
      <alignment horizontal="center" vertical="center"/>
    </xf>
    <xf numFmtId="43" fontId="32" fillId="0" borderId="12" xfId="0" applyNumberFormat="1" applyFont="1" applyFill="1" applyBorder="1" applyAlignment="1">
      <alignment horizontal="right" vertical="center"/>
    </xf>
    <xf numFmtId="43" fontId="32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left" vertical="center" indent="2"/>
    </xf>
    <xf numFmtId="43" fontId="31" fillId="0" borderId="0" xfId="0" applyNumberFormat="1" applyFont="1" applyFill="1" applyAlignment="1">
      <alignment horizontal="right"/>
    </xf>
    <xf numFmtId="168" fontId="41" fillId="4" borderId="0" xfId="0" applyNumberFormat="1" applyFont="1" applyFill="1" applyAlignment="1">
      <alignment horizontal="right"/>
    </xf>
    <xf numFmtId="168" fontId="39" fillId="4" borderId="0" xfId="0" applyNumberFormat="1" applyFont="1" applyFill="1"/>
    <xf numFmtId="0" fontId="39" fillId="12" borderId="0" xfId="0" applyFont="1" applyFill="1"/>
    <xf numFmtId="0" fontId="39" fillId="12" borderId="14" xfId="0" applyFont="1" applyFill="1" applyBorder="1"/>
    <xf numFmtId="0" fontId="39" fillId="12" borderId="15" xfId="0" applyFont="1" applyFill="1" applyBorder="1"/>
    <xf numFmtId="0" fontId="39" fillId="12" borderId="16" xfId="0" applyFont="1" applyFill="1" applyBorder="1"/>
    <xf numFmtId="0" fontId="39" fillId="12" borderId="17" xfId="0" applyFont="1" applyFill="1" applyBorder="1"/>
    <xf numFmtId="0" fontId="42" fillId="12" borderId="0" xfId="0" applyFont="1" applyFill="1" applyBorder="1"/>
    <xf numFmtId="0" fontId="39" fillId="12" borderId="0" xfId="0" applyFont="1" applyFill="1" applyBorder="1"/>
    <xf numFmtId="0" fontId="39" fillId="12" borderId="18" xfId="0" applyFont="1" applyFill="1" applyBorder="1"/>
    <xf numFmtId="0" fontId="43" fillId="12" borderId="0" xfId="0" applyFont="1" applyFill="1" applyBorder="1" applyAlignment="1">
      <alignment horizontal="right"/>
    </xf>
    <xf numFmtId="0" fontId="44" fillId="12" borderId="0" xfId="0" applyFont="1" applyFill="1" applyBorder="1"/>
    <xf numFmtId="170" fontId="39" fillId="12" borderId="0" xfId="0" applyNumberFormat="1" applyFont="1" applyFill="1" applyBorder="1"/>
    <xf numFmtId="170" fontId="45" fillId="12" borderId="4" xfId="0" applyNumberFormat="1" applyFont="1" applyFill="1" applyBorder="1"/>
    <xf numFmtId="0" fontId="45" fillId="12" borderId="4" xfId="0" applyFont="1" applyFill="1" applyBorder="1"/>
    <xf numFmtId="0" fontId="39" fillId="12" borderId="19" xfId="0" applyFont="1" applyFill="1" applyBorder="1"/>
    <xf numFmtId="0" fontId="39" fillId="12" borderId="3" xfId="0" applyFont="1" applyFill="1" applyBorder="1"/>
    <xf numFmtId="0" fontId="39" fillId="12" borderId="20" xfId="0" applyFont="1" applyFill="1" applyBorder="1"/>
    <xf numFmtId="0" fontId="46" fillId="4" borderId="0" xfId="0" applyFont="1" applyFill="1"/>
    <xf numFmtId="0" fontId="31" fillId="0" borderId="4" xfId="0" applyFont="1" applyFill="1" applyBorder="1" applyAlignment="1">
      <alignment horizontal="center"/>
    </xf>
    <xf numFmtId="43" fontId="31" fillId="0" borderId="4" xfId="0" applyNumberFormat="1" applyFont="1" applyFill="1" applyBorder="1" applyAlignment="1">
      <alignment horizontal="center"/>
    </xf>
    <xf numFmtId="0" fontId="31" fillId="0" borderId="0" xfId="0" applyFont="1" applyFill="1" applyAlignment="1"/>
    <xf numFmtId="0" fontId="31" fillId="6" borderId="1" xfId="0" applyFont="1" applyFill="1" applyBorder="1" applyAlignment="1"/>
    <xf numFmtId="0" fontId="32" fillId="4" borderId="0" xfId="0" applyFont="1" applyFill="1"/>
    <xf numFmtId="0" fontId="31" fillId="4" borderId="0" xfId="0" applyFont="1" applyFill="1"/>
    <xf numFmtId="0" fontId="31" fillId="6" borderId="1" xfId="0" applyFont="1" applyFill="1" applyBorder="1"/>
    <xf numFmtId="0" fontId="30" fillId="6" borderId="1" xfId="0" applyFont="1" applyFill="1" applyBorder="1"/>
    <xf numFmtId="0" fontId="30" fillId="4" borderId="0" xfId="0" applyFont="1" applyFill="1" applyAlignment="1">
      <alignment horizontal="center"/>
    </xf>
    <xf numFmtId="0" fontId="47" fillId="4" borderId="0" xfId="0" applyFont="1" applyFill="1"/>
    <xf numFmtId="43" fontId="30" fillId="4" borderId="0" xfId="0" applyNumberFormat="1" applyFont="1" applyFill="1"/>
    <xf numFmtId="43" fontId="37" fillId="7" borderId="0" xfId="0" applyNumberFormat="1" applyFont="1" applyFill="1"/>
    <xf numFmtId="10" fontId="35" fillId="0" borderId="0" xfId="4" applyNumberFormat="1" applyFont="1" applyFill="1" applyAlignment="1">
      <alignment horizontal="center"/>
    </xf>
    <xf numFmtId="167" fontId="4" fillId="7" borderId="0" xfId="0" applyNumberFormat="1" applyFont="1" applyFill="1" applyAlignment="1">
      <alignment horizontal="center"/>
    </xf>
    <xf numFmtId="49" fontId="8" fillId="10" borderId="0" xfId="0" applyNumberFormat="1" applyFont="1" applyFill="1" applyAlignment="1">
      <alignment horizontal="center"/>
    </xf>
    <xf numFmtId="0" fontId="31" fillId="14" borderId="0" xfId="0" applyFont="1" applyFill="1" applyAlignment="1">
      <alignment horizontal="center"/>
    </xf>
    <xf numFmtId="49" fontId="31" fillId="14" borderId="0" xfId="0" applyNumberFormat="1" applyFont="1" applyFill="1" applyAlignment="1">
      <alignment horizontal="center"/>
    </xf>
    <xf numFmtId="43" fontId="31" fillId="14" borderId="0" xfId="0" applyNumberFormat="1" applyFont="1" applyFill="1" applyAlignment="1">
      <alignment horizontal="center"/>
    </xf>
    <xf numFmtId="14" fontId="31" fillId="14" borderId="0" xfId="0" applyNumberFormat="1" applyFont="1" applyFill="1" applyAlignment="1">
      <alignment horizontal="center"/>
    </xf>
    <xf numFmtId="49" fontId="17" fillId="7" borderId="0" xfId="0" applyNumberFormat="1" applyFont="1" applyFill="1" applyAlignment="1">
      <alignment horizontal="center"/>
    </xf>
    <xf numFmtId="0" fontId="17" fillId="4" borderId="0" xfId="0" applyFont="1" applyFill="1" applyAlignment="1">
      <alignment horizontal="center"/>
    </xf>
    <xf numFmtId="14" fontId="17" fillId="4" borderId="0" xfId="0" applyNumberFormat="1" applyFont="1" applyFill="1" applyAlignment="1">
      <alignment horizontal="center"/>
    </xf>
    <xf numFmtId="0" fontId="17" fillId="4" borderId="0" xfId="0" applyFont="1" applyFill="1" applyAlignment="1">
      <alignment horizontal="left"/>
    </xf>
    <xf numFmtId="49" fontId="17" fillId="10" borderId="0" xfId="0" applyNumberFormat="1" applyFont="1" applyFill="1" applyAlignment="1">
      <alignment horizontal="center"/>
    </xf>
    <xf numFmtId="43" fontId="17" fillId="9" borderId="0" xfId="0" applyNumberFormat="1" applyFont="1" applyFill="1"/>
    <xf numFmtId="0" fontId="31" fillId="4" borderId="0" xfId="0" applyFont="1" applyFill="1" applyAlignment="1">
      <alignment horizontal="center"/>
    </xf>
    <xf numFmtId="14" fontId="31" fillId="4" borderId="0" xfId="0" applyNumberFormat="1" applyFont="1" applyFill="1" applyAlignment="1">
      <alignment horizontal="center"/>
    </xf>
    <xf numFmtId="0" fontId="31" fillId="4" borderId="0" xfId="0" applyFont="1" applyFill="1" applyAlignment="1">
      <alignment horizontal="left"/>
    </xf>
    <xf numFmtId="49" fontId="31" fillId="10" borderId="0" xfId="0" applyNumberFormat="1" applyFont="1" applyFill="1" applyAlignment="1">
      <alignment horizontal="center"/>
    </xf>
    <xf numFmtId="43" fontId="31" fillId="10" borderId="0" xfId="0" applyNumberFormat="1" applyFont="1" applyFill="1"/>
    <xf numFmtId="0" fontId="30" fillId="0" borderId="0" xfId="0" applyFont="1" applyFill="1" applyAlignment="1">
      <alignment horizontal="center"/>
    </xf>
    <xf numFmtId="167" fontId="4" fillId="7" borderId="0" xfId="0" applyNumberFormat="1" applyFont="1" applyFill="1" applyAlignment="1">
      <alignment horizontal="center"/>
    </xf>
    <xf numFmtId="0" fontId="4" fillId="13" borderId="21" xfId="0" applyFont="1" applyFill="1" applyBorder="1" applyAlignment="1">
      <alignment horizontal="center"/>
    </xf>
    <xf numFmtId="0" fontId="4" fillId="13" borderId="3" xfId="0" applyFont="1" applyFill="1" applyBorder="1" applyAlignment="1">
      <alignment horizontal="center"/>
    </xf>
    <xf numFmtId="0" fontId="4" fillId="13" borderId="4" xfId="0" applyFont="1" applyFill="1" applyBorder="1"/>
    <xf numFmtId="43" fontId="4" fillId="13" borderId="3" xfId="0" applyNumberFormat="1" applyFont="1" applyFill="1" applyBorder="1" applyAlignment="1">
      <alignment horizontal="right"/>
    </xf>
    <xf numFmtId="0" fontId="11" fillId="8" borderId="0" xfId="0" applyFont="1" applyFill="1" applyAlignment="1">
      <alignment horizontal="center"/>
    </xf>
    <xf numFmtId="43" fontId="11" fillId="8" borderId="0" xfId="0" applyNumberFormat="1" applyFont="1" applyFill="1" applyAlignment="1"/>
    <xf numFmtId="0" fontId="4" fillId="8" borderId="0" xfId="0" applyFont="1" applyFill="1" applyAlignment="1">
      <alignment horizontal="center"/>
    </xf>
    <xf numFmtId="43" fontId="4" fillId="8" borderId="0" xfId="0" applyNumberFormat="1" applyFont="1" applyFill="1" applyAlignment="1"/>
    <xf numFmtId="0" fontId="8" fillId="8" borderId="0" xfId="0" applyFont="1" applyFill="1" applyAlignment="1">
      <alignment horizontal="center"/>
    </xf>
    <xf numFmtId="43" fontId="8" fillId="8" borderId="0" xfId="0" applyNumberFormat="1" applyFont="1" applyFill="1"/>
    <xf numFmtId="43" fontId="8" fillId="8" borderId="0" xfId="0" applyNumberFormat="1" applyFont="1" applyFill="1" applyAlignment="1">
      <alignment horizontal="center"/>
    </xf>
    <xf numFmtId="43" fontId="37" fillId="8" borderId="0" xfId="0" applyNumberFormat="1" applyFont="1" applyFill="1"/>
    <xf numFmtId="0" fontId="16" fillId="15" borderId="7" xfId="0" applyFont="1" applyFill="1" applyBorder="1" applyAlignment="1">
      <alignment horizontal="center" vertical="center" wrapText="1"/>
    </xf>
    <xf numFmtId="43" fontId="16" fillId="15" borderId="2" xfId="0" applyNumberFormat="1" applyFont="1" applyFill="1" applyBorder="1" applyAlignment="1">
      <alignment horizontal="center" vertical="center" wrapText="1"/>
    </xf>
    <xf numFmtId="43" fontId="16" fillId="15" borderId="7" xfId="0" applyNumberFormat="1" applyFont="1" applyFill="1" applyBorder="1" applyAlignment="1">
      <alignment horizontal="center" vertical="center" wrapText="1"/>
    </xf>
    <xf numFmtId="0" fontId="8" fillId="15" borderId="0" xfId="0" applyFont="1" applyFill="1" applyAlignment="1">
      <alignment horizontal="center"/>
    </xf>
    <xf numFmtId="0" fontId="16" fillId="15" borderId="6" xfId="0" applyFont="1" applyFill="1" applyBorder="1" applyAlignment="1">
      <alignment horizontal="center"/>
    </xf>
    <xf numFmtId="43" fontId="16" fillId="15" borderId="6" xfId="0" applyNumberFormat="1" applyFont="1" applyFill="1" applyBorder="1"/>
    <xf numFmtId="167" fontId="4" fillId="0" borderId="0" xfId="0" applyNumberFormat="1" applyFont="1" applyFill="1" applyAlignment="1">
      <alignment horizontal="center"/>
    </xf>
    <xf numFmtId="0" fontId="30" fillId="0" borderId="0" xfId="0" applyFont="1" applyFill="1" applyAlignment="1">
      <alignment horizontal="center"/>
    </xf>
    <xf numFmtId="43" fontId="11" fillId="16" borderId="0" xfId="0" applyNumberFormat="1" applyFont="1" applyFill="1" applyAlignment="1"/>
    <xf numFmtId="43" fontId="4" fillId="16" borderId="0" xfId="0" applyNumberFormat="1" applyFont="1" applyFill="1" applyAlignment="1"/>
    <xf numFmtId="43" fontId="8" fillId="16" borderId="0" xfId="0" applyNumberFormat="1" applyFont="1" applyFill="1"/>
    <xf numFmtId="43" fontId="16" fillId="16" borderId="7" xfId="0" applyNumberFormat="1" applyFont="1" applyFill="1" applyBorder="1" applyAlignment="1">
      <alignment horizontal="center" vertical="center" wrapText="1"/>
    </xf>
    <xf numFmtId="43" fontId="8" fillId="16" borderId="0" xfId="0" applyNumberFormat="1" applyFont="1" applyFill="1" applyAlignment="1">
      <alignment horizontal="center"/>
    </xf>
    <xf numFmtId="43" fontId="37" fillId="16" borderId="0" xfId="0" applyNumberFormat="1" applyFont="1" applyFill="1"/>
    <xf numFmtId="43" fontId="16" fillId="16" borderId="6" xfId="0" applyNumberFormat="1" applyFont="1" applyFill="1" applyBorder="1"/>
    <xf numFmtId="0" fontId="8" fillId="9" borderId="0" xfId="0" applyFont="1" applyFill="1" applyAlignment="1">
      <alignment horizontal="center"/>
    </xf>
    <xf numFmtId="0" fontId="16" fillId="10" borderId="8" xfId="0" applyFont="1" applyFill="1" applyBorder="1" applyAlignment="1">
      <alignment horizontal="center"/>
    </xf>
    <xf numFmtId="0" fontId="28" fillId="4" borderId="0" xfId="0" applyFont="1" applyFill="1" applyAlignment="1">
      <alignment horizontal="center"/>
    </xf>
    <xf numFmtId="39" fontId="24" fillId="13" borderId="4" xfId="0" applyNumberFormat="1" applyFont="1" applyFill="1" applyBorder="1" applyAlignment="1" applyProtection="1">
      <alignment horizontal="left"/>
    </xf>
    <xf numFmtId="39" fontId="24" fillId="13" borderId="4" xfId="3" applyNumberFormat="1" applyFont="1" applyFill="1" applyBorder="1" applyAlignment="1">
      <alignment wrapText="1"/>
    </xf>
    <xf numFmtId="39" fontId="24" fillId="13" borderId="4" xfId="0" applyNumberFormat="1" applyFont="1" applyFill="1" applyBorder="1" applyAlignment="1" applyProtection="1">
      <alignment horizontal="left" wrapText="1"/>
    </xf>
    <xf numFmtId="0" fontId="4" fillId="13" borderId="0" xfId="0" applyFont="1" applyFill="1"/>
    <xf numFmtId="0" fontId="30" fillId="13" borderId="0" xfId="0" applyFont="1" applyFill="1"/>
    <xf numFmtId="0" fontId="31" fillId="13" borderId="0" xfId="0" applyFont="1" applyFill="1" applyAlignment="1">
      <alignment horizontal="center"/>
    </xf>
    <xf numFmtId="43" fontId="31" fillId="13" borderId="2" xfId="0" applyNumberFormat="1" applyFont="1" applyFill="1" applyBorder="1" applyAlignment="1">
      <alignment horizontal="right"/>
    </xf>
    <xf numFmtId="43" fontId="31" fillId="13" borderId="13" xfId="0" applyNumberFormat="1" applyFont="1" applyFill="1" applyBorder="1" applyAlignment="1">
      <alignment horizontal="center"/>
    </xf>
    <xf numFmtId="0" fontId="31" fillId="17" borderId="0" xfId="0" applyFont="1" applyFill="1"/>
    <xf numFmtId="0" fontId="30" fillId="17" borderId="0" xfId="0" applyFont="1" applyFill="1"/>
    <xf numFmtId="0" fontId="30" fillId="17" borderId="0" xfId="0" applyFont="1" applyFill="1" applyAlignment="1">
      <alignment horizontal="center"/>
    </xf>
    <xf numFmtId="43" fontId="31" fillId="17" borderId="4" xfId="0" applyNumberFormat="1" applyFont="1" applyFill="1" applyBorder="1" applyAlignment="1">
      <alignment horizontal="right"/>
    </xf>
    <xf numFmtId="43" fontId="31" fillId="17" borderId="4" xfId="0" applyNumberFormat="1" applyFont="1" applyFill="1" applyBorder="1" applyAlignment="1">
      <alignment horizontal="center"/>
    </xf>
    <xf numFmtId="0" fontId="31" fillId="17" borderId="0" xfId="0" applyFont="1" applyFill="1" applyAlignment="1">
      <alignment horizontal="center"/>
    </xf>
    <xf numFmtId="0" fontId="4" fillId="13" borderId="0" xfId="2" applyFont="1" applyFill="1" applyAlignment="1">
      <alignment vertical="center"/>
    </xf>
    <xf numFmtId="0" fontId="4" fillId="13" borderId="0" xfId="2" applyFont="1" applyFill="1" applyAlignment="1">
      <alignment horizontal="center"/>
    </xf>
    <xf numFmtId="0" fontId="4" fillId="3" borderId="0" xfId="2" applyFont="1" applyFill="1" applyAlignment="1">
      <alignment vertical="center"/>
    </xf>
    <xf numFmtId="0" fontId="4" fillId="3" borderId="0" xfId="2" applyFont="1" applyFill="1" applyAlignment="1">
      <alignment horizontal="center"/>
    </xf>
    <xf numFmtId="0" fontId="49" fillId="4" borderId="0" xfId="0" applyFont="1" applyFill="1"/>
    <xf numFmtId="39" fontId="13" fillId="13" borderId="0" xfId="0" applyNumberFormat="1" applyFont="1" applyFill="1" applyAlignment="1" applyProtection="1">
      <alignment horizontal="left"/>
    </xf>
    <xf numFmtId="0" fontId="13" fillId="13" borderId="0" xfId="0" applyFont="1" applyFill="1" applyAlignment="1">
      <alignment horizontal="center"/>
    </xf>
    <xf numFmtId="43" fontId="13" fillId="13" borderId="11" xfId="1" applyNumberFormat="1" applyFont="1" applyFill="1" applyBorder="1" applyAlignment="1">
      <alignment horizontal="center"/>
    </xf>
    <xf numFmtId="43" fontId="13" fillId="13" borderId="10" xfId="0" applyNumberFormat="1" applyFont="1" applyFill="1" applyBorder="1" applyAlignment="1" applyProtection="1">
      <alignment horizontal="center"/>
    </xf>
    <xf numFmtId="10" fontId="13" fillId="13" borderId="10" xfId="0" applyNumberFormat="1" applyFont="1" applyFill="1" applyBorder="1" applyProtection="1"/>
    <xf numFmtId="0" fontId="50" fillId="0" borderId="23" xfId="5" applyFont="1" applyFill="1" applyBorder="1" applyAlignment="1">
      <alignment horizontal="center"/>
    </xf>
    <xf numFmtId="0" fontId="51" fillId="12" borderId="0" xfId="0" applyFont="1" applyFill="1"/>
    <xf numFmtId="0" fontId="0" fillId="12" borderId="0" xfId="0" applyFill="1" applyAlignment="1">
      <alignment horizontal="center"/>
    </xf>
    <xf numFmtId="0" fontId="0" fillId="12" borderId="0" xfId="0" applyFill="1" applyAlignment="1"/>
    <xf numFmtId="0" fontId="0" fillId="12" borderId="0" xfId="0" applyFill="1"/>
    <xf numFmtId="0" fontId="50" fillId="10" borderId="0" xfId="5" applyFont="1" applyFill="1" applyBorder="1" applyAlignment="1">
      <alignment horizontal="left"/>
    </xf>
    <xf numFmtId="0" fontId="50" fillId="10" borderId="0" xfId="5" applyFont="1" applyFill="1" applyBorder="1" applyAlignment="1">
      <alignment horizontal="center"/>
    </xf>
    <xf numFmtId="0" fontId="51" fillId="10" borderId="0" xfId="0" applyFont="1" applyFill="1"/>
    <xf numFmtId="0" fontId="52" fillId="5" borderId="24" xfId="6" applyNumberFormat="1" applyFont="1" applyFill="1" applyBorder="1" applyAlignment="1">
      <alignment horizontal="center"/>
    </xf>
    <xf numFmtId="0" fontId="52" fillId="11" borderId="24" xfId="6" applyNumberFormat="1" applyFont="1" applyFill="1" applyBorder="1" applyAlignment="1">
      <alignment horizontal="center"/>
    </xf>
    <xf numFmtId="0" fontId="52" fillId="7" borderId="24" xfId="6" applyFont="1" applyFill="1" applyBorder="1" applyAlignment="1"/>
    <xf numFmtId="0" fontId="52" fillId="18" borderId="24" xfId="6" applyFont="1" applyFill="1" applyBorder="1" applyAlignment="1">
      <alignment horizontal="center"/>
    </xf>
    <xf numFmtId="0" fontId="20" fillId="7" borderId="24" xfId="6" applyFont="1" applyFill="1" applyBorder="1" applyAlignment="1"/>
    <xf numFmtId="0" fontId="50" fillId="10" borderId="24" xfId="6" applyFont="1" applyFill="1" applyBorder="1" applyAlignment="1">
      <alignment horizontal="left"/>
    </xf>
    <xf numFmtId="0" fontId="50" fillId="10" borderId="24" xfId="6" applyFont="1" applyFill="1" applyBorder="1" applyAlignment="1">
      <alignment horizontal="center"/>
    </xf>
    <xf numFmtId="0" fontId="50" fillId="10" borderId="24" xfId="6" applyFont="1" applyFill="1" applyBorder="1" applyAlignment="1"/>
    <xf numFmtId="0" fontId="50" fillId="10" borderId="24" xfId="6" applyNumberFormat="1" applyFont="1" applyFill="1" applyBorder="1" applyAlignment="1">
      <alignment horizontal="center"/>
    </xf>
    <xf numFmtId="0" fontId="52" fillId="11" borderId="24" xfId="6" applyFont="1" applyFill="1" applyBorder="1" applyAlignment="1">
      <alignment horizontal="center"/>
    </xf>
    <xf numFmtId="0" fontId="52" fillId="5" borderId="24" xfId="6" applyFont="1" applyFill="1" applyBorder="1" applyAlignment="1">
      <alignment horizontal="center"/>
    </xf>
    <xf numFmtId="0" fontId="21" fillId="0" borderId="23" xfId="6" applyFont="1" applyFill="1" applyBorder="1" applyAlignment="1">
      <alignment horizontal="center"/>
    </xf>
    <xf numFmtId="0" fontId="4" fillId="12" borderId="0" xfId="0" applyFont="1" applyFill="1"/>
    <xf numFmtId="0" fontId="8" fillId="12" borderId="0" xfId="0" applyFont="1" applyFill="1"/>
    <xf numFmtId="0" fontId="21" fillId="10" borderId="0" xfId="6" applyFont="1" applyFill="1" applyBorder="1" applyAlignment="1">
      <alignment horizontal="left"/>
    </xf>
    <xf numFmtId="0" fontId="21" fillId="10" borderId="0" xfId="6" applyFont="1" applyFill="1" applyBorder="1" applyAlignment="1">
      <alignment horizontal="center"/>
    </xf>
    <xf numFmtId="0" fontId="4" fillId="10" borderId="0" xfId="0" applyFont="1" applyFill="1" applyAlignment="1">
      <alignment horizontal="center"/>
    </xf>
    <xf numFmtId="0" fontId="4" fillId="10" borderId="0" xfId="0" applyFont="1" applyFill="1"/>
    <xf numFmtId="0" fontId="20" fillId="7" borderId="24" xfId="6" applyNumberFormat="1" applyFont="1" applyFill="1" applyBorder="1" applyAlignment="1">
      <alignment horizontal="center"/>
    </xf>
    <xf numFmtId="0" fontId="20" fillId="11" borderId="24" xfId="6" applyNumberFormat="1" applyFont="1" applyFill="1" applyBorder="1" applyAlignment="1">
      <alignment horizontal="center"/>
    </xf>
    <xf numFmtId="0" fontId="20" fillId="5" borderId="24" xfId="6" applyFont="1" applyFill="1" applyBorder="1" applyAlignment="1"/>
    <xf numFmtId="0" fontId="20" fillId="18" borderId="24" xfId="6" applyNumberFormat="1" applyFont="1" applyFill="1" applyBorder="1" applyAlignment="1">
      <alignment horizontal="center"/>
    </xf>
    <xf numFmtId="0" fontId="21" fillId="10" borderId="24" xfId="6" applyNumberFormat="1" applyFont="1" applyFill="1" applyBorder="1" applyAlignment="1">
      <alignment horizontal="left"/>
    </xf>
    <xf numFmtId="0" fontId="21" fillId="10" borderId="24" xfId="6" applyNumberFormat="1" applyFont="1" applyFill="1" applyBorder="1" applyAlignment="1">
      <alignment horizontal="center"/>
    </xf>
    <xf numFmtId="0" fontId="21" fillId="10" borderId="24" xfId="6" applyFont="1" applyFill="1" applyBorder="1" applyAlignment="1"/>
    <xf numFmtId="0" fontId="20" fillId="11" borderId="24" xfId="6" applyFont="1" applyFill="1" applyBorder="1" applyAlignment="1">
      <alignment horizontal="center"/>
    </xf>
    <xf numFmtId="0" fontId="21" fillId="10" borderId="24" xfId="6" applyFont="1" applyFill="1" applyBorder="1" applyAlignment="1">
      <alignment horizontal="center"/>
    </xf>
    <xf numFmtId="0" fontId="20" fillId="7" borderId="24" xfId="6" applyFont="1" applyFill="1" applyBorder="1" applyAlignment="1">
      <alignment horizontal="center"/>
    </xf>
    <xf numFmtId="0" fontId="8" fillId="12" borderId="0" xfId="0" applyFont="1" applyFill="1" applyAlignment="1">
      <alignment horizontal="center"/>
    </xf>
    <xf numFmtId="0" fontId="8" fillId="12" borderId="0" xfId="0" applyFont="1" applyFill="1" applyAlignment="1"/>
    <xf numFmtId="167" fontId="4" fillId="7" borderId="0" xfId="0" applyNumberFormat="1" applyFont="1" applyFill="1" applyAlignment="1">
      <alignment horizontal="center" vertical="center"/>
    </xf>
    <xf numFmtId="167" fontId="48" fillId="16" borderId="13" xfId="0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horizontal="left" vertical="center"/>
    </xf>
    <xf numFmtId="43" fontId="4" fillId="13" borderId="4" xfId="0" applyNumberFormat="1" applyFont="1" applyFill="1" applyBorder="1" applyAlignment="1">
      <alignment horizontal="right"/>
    </xf>
    <xf numFmtId="43" fontId="30" fillId="4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43" fontId="4" fillId="0" borderId="0" xfId="0" applyNumberFormat="1" applyFont="1" applyFill="1" applyBorder="1" applyAlignment="1">
      <alignment horizontal="right"/>
    </xf>
    <xf numFmtId="43" fontId="4" fillId="0" borderId="0" xfId="0" applyNumberFormat="1" applyFont="1" applyFill="1" applyAlignment="1">
      <alignment horizontal="center"/>
    </xf>
    <xf numFmtId="0" fontId="30" fillId="0" borderId="0" xfId="0" applyFont="1" applyFill="1" applyAlignment="1"/>
    <xf numFmtId="0" fontId="4" fillId="0" borderId="0" xfId="2" applyFont="1" applyFill="1" applyAlignment="1">
      <alignment vertical="center"/>
    </xf>
    <xf numFmtId="0" fontId="4" fillId="0" borderId="0" xfId="2" applyFont="1" applyFill="1" applyAlignment="1">
      <alignment horizontal="center"/>
    </xf>
    <xf numFmtId="0" fontId="4" fillId="0" borderId="28" xfId="2" applyFont="1" applyFill="1" applyBorder="1" applyAlignment="1">
      <alignment vertical="center"/>
    </xf>
    <xf numFmtId="0" fontId="4" fillId="0" borderId="27" xfId="2" applyFont="1" applyFill="1" applyBorder="1" applyAlignment="1">
      <alignment vertical="center"/>
    </xf>
    <xf numFmtId="0" fontId="16" fillId="0" borderId="27" xfId="2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/>
    </xf>
    <xf numFmtId="0" fontId="30" fillId="0" borderId="0" xfId="0" applyFont="1" applyFill="1" applyAlignment="1">
      <alignment horizontal="center"/>
    </xf>
    <xf numFmtId="167" fontId="4" fillId="0" borderId="0" xfId="0" applyNumberFormat="1" applyFont="1" applyFill="1" applyAlignment="1">
      <alignment horizontal="center"/>
    </xf>
    <xf numFmtId="0" fontId="30" fillId="0" borderId="0" xfId="0" applyFont="1" applyFill="1" applyAlignment="1">
      <alignment horizontal="center"/>
    </xf>
    <xf numFmtId="0" fontId="3" fillId="0" borderId="0" xfId="0" applyFont="1" applyFill="1"/>
    <xf numFmtId="0" fontId="14" fillId="0" borderId="0" xfId="0" applyFont="1" applyFill="1" applyAlignment="1">
      <alignment horizontal="left"/>
    </xf>
    <xf numFmtId="0" fontId="14" fillId="0" borderId="0" xfId="0" applyFont="1" applyFill="1" applyAlignment="1">
      <alignment horizontal="center"/>
    </xf>
    <xf numFmtId="43" fontId="14" fillId="0" borderId="0" xfId="1" applyNumberFormat="1" applyFont="1" applyFill="1"/>
    <xf numFmtId="43" fontId="13" fillId="0" borderId="0" xfId="1" applyNumberFormat="1" applyFont="1" applyFill="1" applyAlignment="1" applyProtection="1">
      <alignment horizont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/>
    <xf numFmtId="43" fontId="14" fillId="0" borderId="0" xfId="1" applyNumberFormat="1" applyFont="1" applyFill="1" applyAlignment="1" applyProtection="1">
      <alignment horizontal="center"/>
    </xf>
    <xf numFmtId="43" fontId="14" fillId="0" borderId="0" xfId="0" applyNumberFormat="1" applyFont="1" applyFill="1" applyAlignment="1">
      <alignment horizontal="center"/>
    </xf>
    <xf numFmtId="39" fontId="14" fillId="0" borderId="0" xfId="0" applyNumberFormat="1" applyFont="1" applyFill="1"/>
    <xf numFmtId="39" fontId="14" fillId="0" borderId="0" xfId="0" applyNumberFormat="1" applyFont="1" applyFill="1" applyAlignment="1" applyProtection="1">
      <alignment horizontal="left"/>
    </xf>
    <xf numFmtId="43" fontId="1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left" indent="1"/>
    </xf>
    <xf numFmtId="0" fontId="14" fillId="0" borderId="0" xfId="0" applyFont="1" applyFill="1" applyBorder="1" applyAlignment="1">
      <alignment horizontal="center"/>
    </xf>
    <xf numFmtId="43" fontId="14" fillId="0" borderId="0" xfId="1" applyNumberFormat="1" applyFont="1" applyFill="1" applyBorder="1"/>
    <xf numFmtId="43" fontId="13" fillId="0" borderId="0" xfId="0" applyNumberFormat="1" applyFont="1" applyFill="1" applyBorder="1" applyProtection="1"/>
    <xf numFmtId="43" fontId="14" fillId="0" borderId="0" xfId="1" applyNumberFormat="1" applyFont="1" applyFill="1" applyProtection="1"/>
    <xf numFmtId="43" fontId="14" fillId="0" borderId="0" xfId="0" applyNumberFormat="1" applyFont="1" applyFill="1" applyAlignment="1" applyProtection="1">
      <alignment horizontal="center"/>
    </xf>
    <xf numFmtId="43" fontId="14" fillId="0" borderId="0" xfId="1" applyNumberFormat="1" applyFont="1" applyFill="1" applyBorder="1" applyProtection="1"/>
    <xf numFmtId="43" fontId="14" fillId="0" borderId="0" xfId="0" applyNumberFormat="1" applyFont="1" applyFill="1" applyBorder="1" applyAlignment="1" applyProtection="1">
      <alignment horizontal="center"/>
    </xf>
    <xf numFmtId="43" fontId="14" fillId="0" borderId="0" xfId="1" applyNumberFormat="1" applyFont="1" applyFill="1" applyAlignment="1">
      <alignment horizontal="center"/>
    </xf>
    <xf numFmtId="37" fontId="13" fillId="0" borderId="0" xfId="0" applyNumberFormat="1" applyFont="1" applyFill="1" applyBorder="1" applyProtection="1"/>
    <xf numFmtId="37" fontId="14" fillId="0" borderId="0" xfId="0" applyNumberFormat="1" applyFont="1" applyFill="1"/>
    <xf numFmtId="39" fontId="13" fillId="17" borderId="0" xfId="0" applyNumberFormat="1" applyFont="1" applyFill="1" applyBorder="1" applyAlignment="1" applyProtection="1">
      <alignment horizontal="left"/>
    </xf>
    <xf numFmtId="0" fontId="14" fillId="17" borderId="0" xfId="0" applyFont="1" applyFill="1" applyAlignment="1">
      <alignment horizontal="center"/>
    </xf>
    <xf numFmtId="43" fontId="13" fillId="17" borderId="2" xfId="1" applyNumberFormat="1" applyFont="1" applyFill="1" applyBorder="1" applyAlignment="1" applyProtection="1">
      <alignment horizontal="center"/>
    </xf>
    <xf numFmtId="43" fontId="13" fillId="17" borderId="2" xfId="0" applyNumberFormat="1" applyFont="1" applyFill="1" applyBorder="1" applyAlignment="1" applyProtection="1">
      <alignment horizontal="center"/>
    </xf>
    <xf numFmtId="0" fontId="3" fillId="17" borderId="2" xfId="0" applyFont="1" applyFill="1" applyBorder="1"/>
    <xf numFmtId="0" fontId="13" fillId="17" borderId="0" xfId="0" applyFont="1" applyFill="1" applyAlignment="1">
      <alignment horizontal="left"/>
    </xf>
    <xf numFmtId="0" fontId="49" fillId="13" borderId="2" xfId="0" applyFont="1" applyFill="1" applyBorder="1"/>
    <xf numFmtId="10" fontId="14" fillId="0" borderId="0" xfId="0" applyNumberFormat="1" applyFont="1" applyFill="1" applyProtection="1"/>
    <xf numFmtId="43" fontId="14" fillId="0" borderId="0" xfId="0" applyNumberFormat="1" applyFont="1" applyFill="1"/>
    <xf numFmtId="10" fontId="14" fillId="0" borderId="0" xfId="0" applyNumberFormat="1" applyFont="1" applyFill="1" applyBorder="1" applyAlignment="1" applyProtection="1">
      <alignment horizontal="center"/>
    </xf>
    <xf numFmtId="10" fontId="14" fillId="0" borderId="0" xfId="0" applyNumberFormat="1" applyFont="1" applyFill="1" applyAlignment="1" applyProtection="1">
      <alignment horizontal="center"/>
    </xf>
    <xf numFmtId="43" fontId="14" fillId="0" borderId="0" xfId="3" applyNumberFormat="1" applyFont="1" applyFill="1" applyBorder="1" applyAlignment="1">
      <alignment horizontal="center"/>
    </xf>
    <xf numFmtId="43" fontId="14" fillId="0" borderId="0" xfId="3" applyNumberFormat="1" applyFont="1" applyFill="1" applyBorder="1"/>
    <xf numFmtId="10" fontId="13" fillId="0" borderId="0" xfId="0" applyNumberFormat="1" applyFont="1" applyFill="1" applyProtection="1"/>
    <xf numFmtId="37" fontId="14" fillId="0" borderId="0" xfId="0" applyNumberFormat="1" applyFont="1" applyFill="1" applyBorder="1" applyProtection="1"/>
    <xf numFmtId="43" fontId="13" fillId="13" borderId="29" xfId="0" applyNumberFormat="1" applyFont="1" applyFill="1" applyBorder="1" applyAlignment="1" applyProtection="1">
      <alignment horizontal="center"/>
    </xf>
    <xf numFmtId="10" fontId="25" fillId="17" borderId="2" xfId="0" applyNumberFormat="1" applyFont="1" applyFill="1" applyBorder="1" applyAlignment="1" applyProtection="1">
      <alignment horizontal="right"/>
    </xf>
    <xf numFmtId="43" fontId="13" fillId="17" borderId="22" xfId="1" applyNumberFormat="1" applyFont="1" applyFill="1" applyBorder="1" applyAlignment="1" applyProtection="1">
      <alignment horizontal="center"/>
    </xf>
    <xf numFmtId="43" fontId="13" fillId="13" borderId="22" xfId="1" applyNumberFormat="1" applyFont="1" applyFill="1" applyBorder="1" applyAlignment="1">
      <alignment horizontal="center"/>
    </xf>
    <xf numFmtId="43" fontId="13" fillId="17" borderId="7" xfId="0" applyNumberFormat="1" applyFont="1" applyFill="1" applyBorder="1" applyAlignment="1" applyProtection="1">
      <alignment horizontal="center"/>
    </xf>
    <xf numFmtId="43" fontId="13" fillId="13" borderId="7" xfId="0" applyNumberFormat="1" applyFont="1" applyFill="1" applyBorder="1" applyAlignment="1" applyProtection="1">
      <alignment horizontal="center"/>
    </xf>
    <xf numFmtId="0" fontId="53" fillId="0" borderId="4" xfId="0" applyFont="1" applyFill="1" applyBorder="1"/>
    <xf numFmtId="0" fontId="31" fillId="17" borderId="4" xfId="0" applyFont="1" applyFill="1" applyBorder="1" applyAlignment="1">
      <alignment horizontal="center"/>
    </xf>
    <xf numFmtId="0" fontId="31" fillId="17" borderId="4" xfId="0" applyFont="1" applyFill="1" applyBorder="1"/>
    <xf numFmtId="43" fontId="31" fillId="17" borderId="4" xfId="0" applyNumberFormat="1" applyFont="1" applyFill="1" applyBorder="1"/>
    <xf numFmtId="10" fontId="35" fillId="17" borderId="4" xfId="4" applyNumberFormat="1" applyFont="1" applyFill="1" applyBorder="1" applyAlignment="1">
      <alignment horizontal="center"/>
    </xf>
    <xf numFmtId="0" fontId="32" fillId="0" borderId="4" xfId="0" applyFont="1" applyFill="1" applyBorder="1" applyAlignment="1">
      <alignment horizontal="center"/>
    </xf>
    <xf numFmtId="10" fontId="35" fillId="0" borderId="4" xfId="4" applyNumberFormat="1" applyFont="1" applyFill="1" applyBorder="1" applyAlignment="1">
      <alignment horizontal="center"/>
    </xf>
    <xf numFmtId="0" fontId="31" fillId="3" borderId="4" xfId="0" applyFont="1" applyFill="1" applyBorder="1" applyAlignment="1">
      <alignment horizontal="center"/>
    </xf>
    <xf numFmtId="0" fontId="31" fillId="3" borderId="4" xfId="0" applyFont="1" applyFill="1" applyBorder="1"/>
    <xf numFmtId="0" fontId="31" fillId="0" borderId="0" xfId="0" applyNumberFormat="1" applyFont="1" applyFill="1" applyAlignment="1">
      <alignment horizontal="center"/>
    </xf>
    <xf numFmtId="10" fontId="36" fillId="0" borderId="0" xfId="0" applyNumberFormat="1" applyFont="1" applyFill="1" applyAlignment="1">
      <alignment horizontal="center"/>
    </xf>
    <xf numFmtId="0" fontId="30" fillId="0" borderId="0" xfId="0" applyFont="1" applyFill="1" applyAlignment="1">
      <alignment horizontal="center"/>
    </xf>
    <xf numFmtId="43" fontId="31" fillId="0" borderId="0" xfId="0" applyNumberFormat="1" applyFont="1" applyFill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/>
    <xf numFmtId="0" fontId="31" fillId="3" borderId="1" xfId="0" applyFont="1" applyFill="1" applyBorder="1" applyAlignment="1"/>
    <xf numFmtId="0" fontId="4" fillId="3" borderId="1" xfId="0" applyFont="1" applyFill="1" applyBorder="1"/>
    <xf numFmtId="0" fontId="30" fillId="3" borderId="1" xfId="0" applyFont="1" applyFill="1" applyBorder="1"/>
    <xf numFmtId="0" fontId="31" fillId="3" borderId="1" xfId="0" applyFont="1" applyFill="1" applyBorder="1"/>
    <xf numFmtId="43" fontId="30" fillId="3" borderId="1" xfId="0" applyNumberFormat="1" applyFont="1" applyFill="1" applyBorder="1"/>
    <xf numFmtId="0" fontId="4" fillId="3" borderId="1" xfId="0" applyNumberFormat="1" applyFont="1" applyFill="1" applyBorder="1" applyAlignment="1">
      <alignment horizontal="center"/>
    </xf>
    <xf numFmtId="43" fontId="4" fillId="3" borderId="1" xfId="0" applyNumberFormat="1" applyFont="1" applyFill="1" applyBorder="1"/>
    <xf numFmtId="2" fontId="36" fillId="0" borderId="4" xfId="0" applyNumberFormat="1" applyFont="1" applyFill="1" applyBorder="1" applyAlignment="1">
      <alignment horizontal="center"/>
    </xf>
    <xf numFmtId="0" fontId="32" fillId="0" borderId="0" xfId="0" applyFont="1" applyFill="1" applyBorder="1" applyAlignment="1">
      <alignment horizontal="center"/>
    </xf>
    <xf numFmtId="2" fontId="36" fillId="17" borderId="4" xfId="0" applyNumberFormat="1" applyFont="1" applyFill="1" applyBorder="1" applyAlignment="1">
      <alignment horizontal="center"/>
    </xf>
    <xf numFmtId="0" fontId="13" fillId="0" borderId="0" xfId="1" applyNumberFormat="1" applyFont="1" applyFill="1" applyAlignment="1" applyProtection="1">
      <alignment horizontal="center"/>
    </xf>
    <xf numFmtId="0" fontId="4" fillId="13" borderId="0" xfId="0" applyFont="1" applyFill="1" applyBorder="1" applyAlignment="1">
      <alignment horizontal="center"/>
    </xf>
    <xf numFmtId="43" fontId="4" fillId="13" borderId="0" xfId="0" applyNumberFormat="1" applyFont="1" applyFill="1" applyBorder="1" applyAlignment="1">
      <alignment horizontal="right"/>
    </xf>
    <xf numFmtId="0" fontId="30" fillId="13" borderId="21" xfId="0" applyFont="1" applyFill="1" applyBorder="1"/>
    <xf numFmtId="0" fontId="4" fillId="13" borderId="21" xfId="0" applyFont="1" applyFill="1" applyBorder="1" applyAlignment="1">
      <alignment horizontal="right"/>
    </xf>
    <xf numFmtId="43" fontId="14" fillId="13" borderId="4" xfId="0" applyNumberFormat="1" applyFont="1" applyFill="1" applyBorder="1"/>
    <xf numFmtId="43" fontId="4" fillId="3" borderId="4" xfId="0" applyNumberFormat="1" applyFont="1" applyFill="1" applyBorder="1"/>
    <xf numFmtId="43" fontId="4" fillId="3" borderId="31" xfId="0" applyNumberFormat="1" applyFont="1" applyFill="1" applyBorder="1"/>
    <xf numFmtId="10" fontId="35" fillId="3" borderId="4" xfId="4" applyNumberFormat="1" applyFont="1" applyFill="1" applyBorder="1"/>
    <xf numFmtId="10" fontId="35" fillId="0" borderId="4" xfId="4" applyNumberFormat="1" applyFont="1" applyFill="1" applyBorder="1"/>
    <xf numFmtId="0" fontId="16" fillId="0" borderId="0" xfId="0" applyNumberFormat="1" applyFont="1" applyFill="1" applyBorder="1" applyAlignment="1">
      <alignment horizontal="center"/>
    </xf>
    <xf numFmtId="0" fontId="8" fillId="4" borderId="0" xfId="0" applyNumberFormat="1" applyFont="1" applyFill="1"/>
    <xf numFmtId="172" fontId="35" fillId="0" borderId="0" xfId="4" applyNumberFormat="1" applyFont="1" applyFill="1" applyAlignment="1">
      <alignment horizontal="center"/>
    </xf>
    <xf numFmtId="9" fontId="35" fillId="0" borderId="4" xfId="4" applyFont="1" applyFill="1" applyBorder="1" applyAlignment="1">
      <alignment horizontal="center"/>
    </xf>
    <xf numFmtId="10" fontId="55" fillId="0" borderId="0" xfId="0" applyNumberFormat="1" applyFont="1" applyFill="1" applyAlignment="1" applyProtection="1">
      <alignment horizontal="right"/>
    </xf>
    <xf numFmtId="10" fontId="55" fillId="0" borderId="0" xfId="0" applyNumberFormat="1" applyFont="1" applyFill="1" applyProtection="1"/>
    <xf numFmtId="10" fontId="56" fillId="0" borderId="0" xfId="0" applyNumberFormat="1" applyFont="1" applyFill="1" applyAlignment="1">
      <alignment horizontal="center"/>
    </xf>
    <xf numFmtId="10" fontId="56" fillId="0" borderId="0" xfId="0" applyNumberFormat="1" applyFont="1" applyFill="1"/>
    <xf numFmtId="10" fontId="55" fillId="0" borderId="0" xfId="4" applyNumberFormat="1" applyFont="1" applyFill="1" applyAlignment="1" applyProtection="1">
      <alignment horizontal="right"/>
    </xf>
    <xf numFmtId="10" fontId="56" fillId="17" borderId="2" xfId="0" applyNumberFormat="1" applyFont="1" applyFill="1" applyBorder="1" applyAlignment="1" applyProtection="1">
      <alignment horizontal="right"/>
    </xf>
    <xf numFmtId="10" fontId="55" fillId="0" borderId="0" xfId="0" applyNumberFormat="1" applyFont="1" applyFill="1" applyBorder="1" applyAlignment="1" applyProtection="1">
      <alignment horizontal="center"/>
    </xf>
    <xf numFmtId="10" fontId="55" fillId="0" borderId="0" xfId="0" applyNumberFormat="1" applyFont="1" applyFill="1" applyAlignment="1" applyProtection="1">
      <alignment horizontal="center"/>
    </xf>
    <xf numFmtId="10" fontId="56" fillId="0" borderId="0" xfId="0" applyNumberFormat="1" applyFont="1" applyFill="1" applyBorder="1" applyAlignment="1" applyProtection="1">
      <alignment horizontal="right"/>
    </xf>
    <xf numFmtId="10" fontId="56" fillId="17" borderId="2" xfId="0" applyNumberFormat="1" applyFont="1" applyFill="1" applyBorder="1" applyProtection="1"/>
    <xf numFmtId="10" fontId="56" fillId="0" borderId="0" xfId="0" applyNumberFormat="1" applyFont="1" applyFill="1" applyBorder="1" applyProtection="1"/>
    <xf numFmtId="10" fontId="56" fillId="13" borderId="2" xfId="0" applyNumberFormat="1" applyFont="1" applyFill="1" applyBorder="1" applyProtection="1"/>
    <xf numFmtId="10" fontId="57" fillId="0" borderId="0" xfId="0" applyNumberFormat="1" applyFont="1" applyFill="1" applyBorder="1"/>
    <xf numFmtId="10" fontId="57" fillId="4" borderId="0" xfId="0" applyNumberFormat="1" applyFont="1" applyFill="1"/>
    <xf numFmtId="10" fontId="56" fillId="13" borderId="7" xfId="0" applyNumberFormat="1" applyFont="1" applyFill="1" applyBorder="1" applyProtection="1"/>
    <xf numFmtId="10" fontId="36" fillId="0" borderId="4" xfId="4" applyNumberFormat="1" applyFont="1" applyFill="1" applyBorder="1" applyAlignment="1">
      <alignment horizontal="center"/>
    </xf>
    <xf numFmtId="10" fontId="36" fillId="0" borderId="4" xfId="4" applyNumberFormat="1" applyFont="1" applyFill="1" applyBorder="1"/>
    <xf numFmtId="43" fontId="34" fillId="4" borderId="0" xfId="1" applyNumberFormat="1" applyFont="1" applyFill="1"/>
    <xf numFmtId="43" fontId="4" fillId="0" borderId="0" xfId="1" applyNumberFormat="1" applyFont="1" applyAlignment="1">
      <alignment horizontal="center" vertical="center"/>
    </xf>
    <xf numFmtId="43" fontId="4" fillId="0" borderId="0" xfId="2" applyNumberFormat="1" applyFont="1" applyAlignment="1">
      <alignment horizontal="center" vertical="center"/>
    </xf>
    <xf numFmtId="43" fontId="4" fillId="0" borderId="0" xfId="1" applyNumberFormat="1" applyFont="1"/>
    <xf numFmtId="43" fontId="4" fillId="0" borderId="0" xfId="2" applyNumberFormat="1" applyFont="1"/>
    <xf numFmtId="43" fontId="6" fillId="0" borderId="0" xfId="1" applyNumberFormat="1" applyFont="1" applyAlignment="1">
      <alignment horizontal="center"/>
    </xf>
    <xf numFmtId="43" fontId="5" fillId="0" borderId="0" xfId="2" applyNumberFormat="1" applyFont="1"/>
    <xf numFmtId="43" fontId="6" fillId="0" borderId="1" xfId="1" applyNumberFormat="1" applyFont="1" applyBorder="1" applyAlignment="1">
      <alignment horizontal="center"/>
    </xf>
    <xf numFmtId="43" fontId="6" fillId="0" borderId="0" xfId="1" applyNumberFormat="1" applyFont="1" applyBorder="1" applyAlignment="1">
      <alignment horizontal="center"/>
    </xf>
    <xf numFmtId="43" fontId="7" fillId="3" borderId="4" xfId="1" applyNumberFormat="1" applyFont="1" applyFill="1" applyBorder="1" applyAlignment="1">
      <alignment horizontal="center"/>
    </xf>
    <xf numFmtId="43" fontId="4" fillId="3" borderId="4" xfId="2" applyNumberFormat="1" applyFont="1" applyFill="1" applyBorder="1"/>
    <xf numFmtId="43" fontId="5" fillId="0" borderId="0" xfId="1" applyNumberFormat="1" applyFont="1"/>
    <xf numFmtId="43" fontId="7" fillId="13" borderId="2" xfId="1" applyNumberFormat="1" applyFont="1" applyFill="1" applyBorder="1" applyAlignment="1">
      <alignment horizontal="center"/>
    </xf>
    <xf numFmtId="43" fontId="4" fillId="13" borderId="0" xfId="2" applyNumberFormat="1" applyFont="1" applyFill="1"/>
    <xf numFmtId="43" fontId="7" fillId="0" borderId="0" xfId="1" applyNumberFormat="1" applyFont="1" applyFill="1" applyBorder="1" applyAlignment="1">
      <alignment horizontal="center"/>
    </xf>
    <xf numFmtId="43" fontId="4" fillId="0" borderId="0" xfId="2" applyNumberFormat="1" applyFont="1" applyFill="1"/>
    <xf numFmtId="43" fontId="0" fillId="4" borderId="0" xfId="0" applyNumberFormat="1" applyFill="1"/>
    <xf numFmtId="43" fontId="0" fillId="4" borderId="0" xfId="1" applyNumberFormat="1" applyFont="1" applyFill="1"/>
    <xf numFmtId="43" fontId="14" fillId="0" borderId="0" xfId="0" applyNumberFormat="1" applyFont="1" applyFill="1" applyAlignment="1" applyProtection="1">
      <alignment horizontal="left"/>
    </xf>
    <xf numFmtId="43" fontId="13" fillId="17" borderId="4" xfId="0" applyNumberFormat="1" applyFont="1" applyFill="1" applyBorder="1" applyProtection="1"/>
    <xf numFmtId="43" fontId="57" fillId="0" borderId="0" xfId="0" applyNumberFormat="1" applyFont="1" applyFill="1" applyBorder="1"/>
    <xf numFmtId="43" fontId="3" fillId="0" borderId="0" xfId="0" applyNumberFormat="1" applyFont="1" applyFill="1"/>
    <xf numFmtId="43" fontId="3" fillId="4" borderId="0" xfId="0" applyNumberFormat="1" applyFont="1" applyFill="1"/>
    <xf numFmtId="0" fontId="30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30" fillId="0" borderId="0" xfId="0" applyFont="1" applyFill="1" applyAlignment="1">
      <alignment horizontal="center"/>
    </xf>
    <xf numFmtId="165" fontId="30" fillId="4" borderId="0" xfId="1" applyFont="1" applyFill="1"/>
    <xf numFmtId="165" fontId="32" fillId="4" borderId="0" xfId="1" applyFont="1" applyFill="1"/>
    <xf numFmtId="165" fontId="31" fillId="4" borderId="0" xfId="1" applyFont="1" applyFill="1"/>
    <xf numFmtId="165" fontId="0" fillId="0" borderId="0" xfId="1" applyFont="1"/>
    <xf numFmtId="0" fontId="30" fillId="12" borderId="0" xfId="0" applyFont="1" applyFill="1" applyBorder="1"/>
    <xf numFmtId="171" fontId="31" fillId="0" borderId="0" xfId="0" applyNumberFormat="1" applyFont="1" applyFill="1" applyAlignment="1">
      <alignment horizontal="left"/>
    </xf>
    <xf numFmtId="0" fontId="30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wrapText="1"/>
    </xf>
    <xf numFmtId="168" fontId="30" fillId="0" borderId="0" xfId="0" applyNumberFormat="1" applyFont="1" applyFill="1" applyBorder="1" applyAlignment="1">
      <alignment horizontal="right"/>
    </xf>
    <xf numFmtId="168" fontId="30" fillId="0" borderId="0" xfId="0" applyNumberFormat="1" applyFont="1" applyFill="1" applyBorder="1"/>
    <xf numFmtId="0" fontId="58" fillId="0" borderId="0" xfId="0" applyFont="1" applyFill="1" applyBorder="1" applyAlignment="1">
      <alignment wrapText="1"/>
    </xf>
    <xf numFmtId="0" fontId="59" fillId="0" borderId="0" xfId="0" applyFont="1" applyFill="1" applyBorder="1" applyAlignment="1">
      <alignment wrapText="1"/>
    </xf>
    <xf numFmtId="0" fontId="60" fillId="0" borderId="0" xfId="0" applyFont="1" applyFill="1" applyBorder="1" applyAlignment="1">
      <alignment wrapText="1"/>
    </xf>
    <xf numFmtId="168" fontId="61" fillId="0" borderId="0" xfId="0" applyNumberFormat="1" applyFont="1" applyFill="1" applyBorder="1" applyAlignment="1">
      <alignment horizontal="right"/>
    </xf>
    <xf numFmtId="168" fontId="61" fillId="0" borderId="1" xfId="0" applyNumberFormat="1" applyFont="1" applyFill="1" applyBorder="1" applyAlignment="1">
      <alignment horizontal="right"/>
    </xf>
    <xf numFmtId="168" fontId="30" fillId="0" borderId="1" xfId="0" applyNumberFormat="1" applyFont="1" applyFill="1" applyBorder="1" applyAlignment="1">
      <alignment horizontal="right"/>
    </xf>
    <xf numFmtId="39" fontId="24" fillId="0" borderId="0" xfId="0" applyNumberFormat="1" applyFont="1" applyFill="1" applyBorder="1" applyAlignment="1" applyProtection="1">
      <alignment horizontal="left" wrapText="1"/>
    </xf>
    <xf numFmtId="39" fontId="60" fillId="0" borderId="0" xfId="0" applyNumberFormat="1" applyFont="1" applyFill="1" applyBorder="1" applyAlignment="1" applyProtection="1">
      <alignment horizontal="left" wrapText="1"/>
    </xf>
    <xf numFmtId="168" fontId="31" fillId="0" borderId="0" xfId="0" applyNumberFormat="1" applyFont="1" applyFill="1" applyBorder="1" applyAlignment="1">
      <alignment horizontal="right"/>
    </xf>
    <xf numFmtId="39" fontId="24" fillId="3" borderId="4" xfId="0" applyNumberFormat="1" applyFont="1" applyFill="1" applyBorder="1" applyAlignment="1" applyProtection="1">
      <alignment horizontal="left" wrapText="1"/>
    </xf>
    <xf numFmtId="168" fontId="31" fillId="3" borderId="4" xfId="0" applyNumberFormat="1" applyFont="1" applyFill="1" applyBorder="1" applyAlignment="1">
      <alignment horizontal="right"/>
    </xf>
    <xf numFmtId="39" fontId="40" fillId="0" borderId="0" xfId="0" applyNumberFormat="1" applyFont="1" applyFill="1" applyBorder="1" applyAlignment="1" applyProtection="1">
      <alignment horizontal="left" wrapText="1"/>
    </xf>
    <xf numFmtId="0" fontId="62" fillId="0" borderId="0" xfId="0" applyFont="1" applyFill="1" applyBorder="1" applyAlignment="1" applyProtection="1">
      <alignment vertical="center" wrapText="1"/>
    </xf>
    <xf numFmtId="168" fontId="61" fillId="0" borderId="1" xfId="0" applyNumberFormat="1" applyFont="1" applyFill="1" applyBorder="1"/>
    <xf numFmtId="39" fontId="60" fillId="0" borderId="0" xfId="0" applyNumberFormat="1" applyFont="1" applyFill="1" applyBorder="1" applyAlignment="1" applyProtection="1">
      <alignment horizontal="left"/>
    </xf>
    <xf numFmtId="168" fontId="61" fillId="0" borderId="0" xfId="0" applyNumberFormat="1" applyFont="1" applyFill="1" applyBorder="1"/>
    <xf numFmtId="0" fontId="30" fillId="12" borderId="0" xfId="0" applyFont="1" applyFill="1"/>
    <xf numFmtId="39" fontId="24" fillId="0" borderId="0" xfId="0" applyNumberFormat="1" applyFont="1" applyFill="1" applyBorder="1"/>
    <xf numFmtId="168" fontId="30" fillId="0" borderId="0" xfId="0" applyNumberFormat="1" applyFont="1" applyFill="1" applyBorder="1" applyAlignment="1">
      <alignment horizontal="center"/>
    </xf>
    <xf numFmtId="39" fontId="60" fillId="0" borderId="0" xfId="0" applyNumberFormat="1" applyFont="1" applyFill="1" applyBorder="1"/>
    <xf numFmtId="168" fontId="61" fillId="0" borderId="0" xfId="0" applyNumberFormat="1" applyFont="1" applyFill="1" applyBorder="1" applyAlignment="1">
      <alignment horizontal="center"/>
    </xf>
    <xf numFmtId="0" fontId="31" fillId="12" borderId="0" xfId="0" applyFont="1" applyFill="1" applyBorder="1"/>
    <xf numFmtId="0" fontId="31" fillId="12" borderId="0" xfId="0" applyFont="1" applyFill="1"/>
    <xf numFmtId="168" fontId="61" fillId="0" borderId="1" xfId="0" applyNumberFormat="1" applyFont="1" applyFill="1" applyBorder="1" applyAlignment="1">
      <alignment horizontal="center"/>
    </xf>
    <xf numFmtId="168" fontId="30" fillId="0" borderId="21" xfId="0" applyNumberFormat="1" applyFont="1" applyFill="1" applyBorder="1" applyAlignment="1">
      <alignment horizontal="right"/>
    </xf>
    <xf numFmtId="0" fontId="31" fillId="0" borderId="0" xfId="0" applyFont="1" applyFill="1" applyBorder="1"/>
    <xf numFmtId="0" fontId="33" fillId="0" borderId="0" xfId="0" applyFont="1" applyFill="1" applyBorder="1"/>
    <xf numFmtId="168" fontId="30" fillId="0" borderId="1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left"/>
    </xf>
    <xf numFmtId="0" fontId="33" fillId="0" borderId="0" xfId="0" applyFont="1" applyFill="1" applyBorder="1" applyAlignment="1">
      <alignment horizontal="left"/>
    </xf>
    <xf numFmtId="168" fontId="31" fillId="0" borderId="0" xfId="0" applyNumberFormat="1" applyFont="1" applyFill="1" applyBorder="1" applyAlignment="1">
      <alignment horizontal="center"/>
    </xf>
    <xf numFmtId="39" fontId="33" fillId="0" borderId="0" xfId="0" applyNumberFormat="1" applyFont="1" applyFill="1" applyBorder="1"/>
    <xf numFmtId="0" fontId="31" fillId="0" borderId="0" xfId="0" applyFont="1" applyFill="1" applyBorder="1" applyAlignment="1">
      <alignment wrapText="1"/>
    </xf>
    <xf numFmtId="49" fontId="60" fillId="0" borderId="0" xfId="0" applyNumberFormat="1" applyFont="1" applyFill="1" applyBorder="1" applyAlignment="1">
      <alignment wrapText="1"/>
    </xf>
    <xf numFmtId="0" fontId="33" fillId="0" borderId="0" xfId="0" applyFont="1" applyFill="1" applyBorder="1" applyAlignment="1">
      <alignment wrapText="1"/>
    </xf>
    <xf numFmtId="0" fontId="30" fillId="0" borderId="0" xfId="0" applyFont="1" applyFill="1" applyBorder="1" applyAlignment="1">
      <alignment wrapText="1"/>
    </xf>
    <xf numFmtId="0" fontId="31" fillId="3" borderId="4" xfId="0" applyFont="1" applyFill="1" applyBorder="1" applyAlignment="1">
      <alignment wrapText="1"/>
    </xf>
    <xf numFmtId="0" fontId="30" fillId="12" borderId="0" xfId="0" applyFont="1" applyFill="1" applyAlignment="1">
      <alignment horizontal="center"/>
    </xf>
    <xf numFmtId="0" fontId="30" fillId="12" borderId="0" xfId="0" applyFont="1" applyFill="1" applyAlignment="1">
      <alignment horizontal="right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center"/>
    </xf>
    <xf numFmtId="43" fontId="30" fillId="0" borderId="0" xfId="0" applyNumberFormat="1" applyFont="1" applyFill="1" applyBorder="1" applyAlignment="1">
      <alignment horizontal="right"/>
    </xf>
    <xf numFmtId="0" fontId="30" fillId="4" borderId="0" xfId="0" applyFont="1" applyFill="1" applyBorder="1"/>
    <xf numFmtId="0" fontId="30" fillId="0" borderId="0" xfId="0" applyFont="1" applyFill="1" applyBorder="1" applyAlignment="1"/>
    <xf numFmtId="0" fontId="30" fillId="4" borderId="0" xfId="0" applyFont="1" applyFill="1" applyAlignment="1"/>
    <xf numFmtId="43" fontId="30" fillId="0" borderId="0" xfId="0" applyNumberFormat="1" applyFont="1" applyFill="1" applyBorder="1" applyAlignment="1"/>
    <xf numFmtId="0" fontId="30" fillId="4" borderId="0" xfId="0" applyFont="1" applyFill="1" applyBorder="1" applyAlignment="1"/>
    <xf numFmtId="0" fontId="63" fillId="0" borderId="0" xfId="7" applyFont="1" applyFill="1" applyBorder="1" applyAlignment="1"/>
    <xf numFmtId="0" fontId="30" fillId="0" borderId="0" xfId="0" applyFont="1" applyFill="1" applyAlignment="1">
      <alignment horizontal="center"/>
    </xf>
    <xf numFmtId="165" fontId="4" fillId="4" borderId="0" xfId="1" applyFont="1" applyFill="1"/>
    <xf numFmtId="10" fontId="35" fillId="0" borderId="0" xfId="4" applyNumberFormat="1" applyFont="1" applyFill="1" applyBorder="1" applyAlignment="1">
      <alignment horizontal="center"/>
    </xf>
    <xf numFmtId="2" fontId="36" fillId="0" borderId="0" xfId="0" applyNumberFormat="1" applyFont="1" applyFill="1" applyBorder="1" applyAlignment="1">
      <alignment horizontal="center"/>
    </xf>
    <xf numFmtId="10" fontId="35" fillId="0" borderId="0" xfId="4" applyNumberFormat="1" applyFont="1" applyFill="1" applyBorder="1"/>
    <xf numFmtId="2" fontId="34" fillId="4" borderId="0" xfId="1" applyNumberFormat="1" applyFont="1" applyFill="1"/>
    <xf numFmtId="0" fontId="5" fillId="13" borderId="0" xfId="0" applyFont="1" applyFill="1" applyBorder="1"/>
    <xf numFmtId="0" fontId="4" fillId="13" borderId="0" xfId="0" applyFont="1" applyFill="1" applyAlignment="1">
      <alignment horizontal="right"/>
    </xf>
    <xf numFmtId="0" fontId="4" fillId="13" borderId="0" xfId="0" applyFont="1" applyFill="1" applyBorder="1" applyAlignment="1">
      <alignment horizontal="right"/>
    </xf>
    <xf numFmtId="0" fontId="5" fillId="13" borderId="3" xfId="0" applyFont="1" applyFill="1" applyBorder="1"/>
    <xf numFmtId="0" fontId="4" fillId="13" borderId="3" xfId="0" applyFont="1" applyFill="1" applyBorder="1" applyAlignment="1">
      <alignment horizontal="right"/>
    </xf>
    <xf numFmtId="39" fontId="7" fillId="13" borderId="3" xfId="0" applyNumberFormat="1" applyFont="1" applyFill="1" applyBorder="1" applyAlignment="1" applyProtection="1">
      <alignment horizontal="right"/>
    </xf>
    <xf numFmtId="0" fontId="30" fillId="0" borderId="0" xfId="0" applyFont="1" applyFill="1" applyAlignment="1">
      <alignment horizontal="center"/>
    </xf>
    <xf numFmtId="0" fontId="63" fillId="0" borderId="0" xfId="9" applyFont="1" applyFill="1" applyBorder="1" applyAlignment="1"/>
    <xf numFmtId="15" fontId="30" fillId="0" borderId="0" xfId="0" applyNumberFormat="1" applyFont="1" applyFill="1" applyAlignment="1">
      <alignment horizontal="center"/>
    </xf>
    <xf numFmtId="15" fontId="30" fillId="13" borderId="21" xfId="0" applyNumberFormat="1" applyFont="1" applyFill="1" applyBorder="1" applyAlignment="1">
      <alignment horizontal="center"/>
    </xf>
    <xf numFmtId="15" fontId="30" fillId="0" borderId="0" xfId="0" applyNumberFormat="1" applyFont="1" applyFill="1" applyBorder="1" applyAlignment="1">
      <alignment horizontal="center"/>
    </xf>
    <xf numFmtId="15" fontId="30" fillId="4" borderId="0" xfId="0" applyNumberFormat="1" applyFont="1" applyFill="1" applyAlignment="1">
      <alignment horizontal="center"/>
    </xf>
    <xf numFmtId="43" fontId="9" fillId="0" borderId="4" xfId="1" applyNumberFormat="1" applyFont="1" applyBorder="1" applyAlignment="1">
      <alignment horizontal="center"/>
    </xf>
    <xf numFmtId="43" fontId="10" fillId="0" borderId="4" xfId="2" applyNumberFormat="1" applyFont="1" applyBorder="1"/>
    <xf numFmtId="43" fontId="5" fillId="0" borderId="0" xfId="2" applyNumberFormat="1" applyFont="1" applyBorder="1"/>
    <xf numFmtId="43" fontId="4" fillId="0" borderId="4" xfId="2" applyNumberFormat="1" applyFont="1" applyBorder="1"/>
    <xf numFmtId="2" fontId="53" fillId="0" borderId="0" xfId="0" applyNumberFormat="1" applyFont="1" applyFill="1" applyAlignment="1">
      <alignment horizontal="center"/>
    </xf>
    <xf numFmtId="0" fontId="4" fillId="13" borderId="21" xfId="0" applyFont="1" applyFill="1" applyBorder="1"/>
    <xf numFmtId="0" fontId="31" fillId="13" borderId="21" xfId="0" applyFont="1" applyFill="1" applyBorder="1" applyAlignment="1">
      <alignment horizontal="center"/>
    </xf>
    <xf numFmtId="0" fontId="31" fillId="13" borderId="21" xfId="0" applyFont="1" applyFill="1" applyBorder="1" applyAlignment="1">
      <alignment horizontal="right"/>
    </xf>
    <xf numFmtId="0" fontId="4" fillId="13" borderId="3" xfId="0" applyFont="1" applyFill="1" applyBorder="1"/>
    <xf numFmtId="0" fontId="30" fillId="13" borderId="3" xfId="0" applyFont="1" applyFill="1" applyBorder="1"/>
    <xf numFmtId="39" fontId="24" fillId="13" borderId="3" xfId="0" applyNumberFormat="1" applyFont="1" applyFill="1" applyBorder="1" applyAlignment="1" applyProtection="1">
      <alignment horizontal="right"/>
    </xf>
    <xf numFmtId="39" fontId="24" fillId="13" borderId="3" xfId="0" applyNumberFormat="1" applyFont="1" applyFill="1" applyBorder="1" applyAlignment="1" applyProtection="1">
      <alignment horizontal="center"/>
    </xf>
    <xf numFmtId="39" fontId="24" fillId="0" borderId="0" xfId="0" applyNumberFormat="1" applyFont="1" applyFill="1" applyBorder="1" applyAlignment="1" applyProtection="1">
      <alignment horizontal="right"/>
    </xf>
    <xf numFmtId="39" fontId="24" fillId="0" borderId="0" xfId="0" applyNumberFormat="1" applyFont="1" applyFill="1" applyBorder="1" applyAlignment="1" applyProtection="1">
      <alignment horizontal="center"/>
    </xf>
    <xf numFmtId="0" fontId="30" fillId="0" borderId="0" xfId="0" applyFont="1" applyFill="1" applyBorder="1" applyAlignment="1">
      <alignment horizontal="left"/>
    </xf>
    <xf numFmtId="0" fontId="4" fillId="0" borderId="0" xfId="0" applyFont="1" applyFill="1" applyAlignment="1">
      <alignment horizontal="center"/>
    </xf>
    <xf numFmtId="0" fontId="30" fillId="0" borderId="0" xfId="0" applyFont="1" applyFill="1" applyAlignment="1">
      <alignment horizontal="center"/>
    </xf>
    <xf numFmtId="0" fontId="5" fillId="13" borderId="21" xfId="2" applyFont="1" applyFill="1" applyBorder="1" applyAlignment="1">
      <alignment vertical="center"/>
    </xf>
    <xf numFmtId="0" fontId="5" fillId="13" borderId="21" xfId="2" applyFont="1" applyFill="1" applyBorder="1" applyAlignment="1">
      <alignment horizontal="center"/>
    </xf>
    <xf numFmtId="0" fontId="4" fillId="13" borderId="21" xfId="1" applyNumberFormat="1" applyFont="1" applyFill="1" applyBorder="1" applyAlignment="1">
      <alignment horizontal="right"/>
    </xf>
    <xf numFmtId="0" fontId="4" fillId="13" borderId="21" xfId="2" applyNumberFormat="1" applyFont="1" applyFill="1" applyBorder="1" applyAlignment="1">
      <alignment horizontal="right"/>
    </xf>
    <xf numFmtId="0" fontId="4" fillId="13" borderId="3" xfId="2" applyFont="1" applyFill="1" applyBorder="1" applyAlignment="1">
      <alignment vertical="center"/>
    </xf>
    <xf numFmtId="0" fontId="4" fillId="13" borderId="3" xfId="2" applyFont="1" applyFill="1" applyBorder="1" applyAlignment="1">
      <alignment horizontal="center"/>
    </xf>
    <xf numFmtId="0" fontId="4" fillId="13" borderId="3" xfId="1" applyNumberFormat="1" applyFont="1" applyFill="1" applyBorder="1" applyAlignment="1">
      <alignment horizontal="right"/>
    </xf>
    <xf numFmtId="0" fontId="4" fillId="13" borderId="3" xfId="2" applyNumberFormat="1" applyFont="1" applyFill="1" applyBorder="1" applyAlignment="1">
      <alignment horizontal="right"/>
    </xf>
    <xf numFmtId="0" fontId="14" fillId="13" borderId="21" xfId="0" applyFont="1" applyFill="1" applyBorder="1"/>
    <xf numFmtId="0" fontId="14" fillId="13" borderId="21" xfId="0" applyFont="1" applyFill="1" applyBorder="1" applyAlignment="1">
      <alignment horizontal="center"/>
    </xf>
    <xf numFmtId="43" fontId="13" fillId="13" borderId="21" xfId="1" applyNumberFormat="1" applyFont="1" applyFill="1" applyBorder="1" applyAlignment="1" applyProtection="1">
      <alignment horizontal="center"/>
    </xf>
    <xf numFmtId="0" fontId="13" fillId="13" borderId="21" xfId="0" applyFont="1" applyFill="1" applyBorder="1" applyAlignment="1">
      <alignment horizontal="center"/>
    </xf>
    <xf numFmtId="10" fontId="24" fillId="13" borderId="21" xfId="0" applyNumberFormat="1" applyFont="1" applyFill="1" applyBorder="1" applyAlignment="1">
      <alignment horizontal="center"/>
    </xf>
    <xf numFmtId="0" fontId="3" fillId="13" borderId="21" xfId="0" applyFont="1" applyFill="1" applyBorder="1"/>
    <xf numFmtId="0" fontId="13" fillId="13" borderId="3" xfId="0" applyFont="1" applyFill="1" applyBorder="1"/>
    <xf numFmtId="0" fontId="13" fillId="13" borderId="3" xfId="0" applyFont="1" applyFill="1" applyBorder="1" applyAlignment="1">
      <alignment horizontal="center"/>
    </xf>
    <xf numFmtId="43" fontId="13" fillId="13" borderId="3" xfId="1" applyNumberFormat="1" applyFont="1" applyFill="1" applyBorder="1" applyAlignment="1" applyProtection="1">
      <alignment horizontal="center"/>
    </xf>
    <xf numFmtId="39" fontId="13" fillId="13" borderId="3" xfId="0" applyNumberFormat="1" applyFont="1" applyFill="1" applyBorder="1" applyAlignment="1" applyProtection="1">
      <alignment horizontal="center"/>
    </xf>
    <xf numFmtId="10" fontId="24" fillId="13" borderId="3" xfId="0" applyNumberFormat="1" applyFont="1" applyFill="1" applyBorder="1"/>
    <xf numFmtId="0" fontId="3" fillId="13" borderId="3" xfId="0" applyFont="1" applyFill="1" applyBorder="1"/>
    <xf numFmtId="10" fontId="56" fillId="13" borderId="21" xfId="0" applyNumberFormat="1" applyFont="1" applyFill="1" applyBorder="1" applyAlignment="1">
      <alignment horizontal="center"/>
    </xf>
    <xf numFmtId="10" fontId="56" fillId="13" borderId="3" xfId="0" applyNumberFormat="1" applyFont="1" applyFill="1" applyBorder="1"/>
    <xf numFmtId="2" fontId="35" fillId="0" borderId="0" xfId="0" applyNumberFormat="1" applyFont="1" applyFill="1" applyBorder="1" applyAlignment="1">
      <alignment horizontal="center"/>
    </xf>
    <xf numFmtId="39" fontId="13" fillId="0" borderId="0" xfId="0" applyNumberFormat="1" applyFont="1" applyFill="1" applyBorder="1" applyAlignment="1" applyProtection="1">
      <alignment horizontal="center"/>
    </xf>
    <xf numFmtId="15" fontId="63" fillId="0" borderId="0" xfId="9" applyNumberFormat="1" applyFont="1" applyFill="1" applyBorder="1" applyAlignment="1">
      <alignment horizontal="center"/>
    </xf>
    <xf numFmtId="0" fontId="30" fillId="19" borderId="0" xfId="0" applyFont="1" applyFill="1"/>
    <xf numFmtId="0" fontId="30" fillId="19" borderId="0" xfId="0" applyFont="1" applyFill="1" applyBorder="1"/>
    <xf numFmtId="168" fontId="30" fillId="19" borderId="0" xfId="0" applyNumberFormat="1" applyFont="1" applyFill="1" applyAlignment="1">
      <alignment horizontal="right"/>
    </xf>
    <xf numFmtId="168" fontId="30" fillId="19" borderId="0" xfId="0" applyNumberFormat="1" applyFont="1" applyFill="1"/>
    <xf numFmtId="168" fontId="30" fillId="19" borderId="0" xfId="0" applyNumberFormat="1" applyFont="1" applyFill="1" applyBorder="1"/>
    <xf numFmtId="0" fontId="30" fillId="19" borderId="0" xfId="0" applyFont="1" applyFill="1" applyBorder="1" applyAlignment="1"/>
    <xf numFmtId="0" fontId="30" fillId="19" borderId="0" xfId="0" applyFont="1" applyFill="1" applyAlignment="1">
      <alignment horizontal="center"/>
    </xf>
    <xf numFmtId="0" fontId="31" fillId="19" borderId="0" xfId="0" applyFont="1" applyFill="1"/>
    <xf numFmtId="168" fontId="31" fillId="19" borderId="0" xfId="0" applyNumberFormat="1" applyFont="1" applyFill="1"/>
    <xf numFmtId="168" fontId="33" fillId="0" borderId="0" xfId="0" applyNumberFormat="1" applyFont="1" applyFill="1" applyAlignment="1">
      <alignment horizontal="center"/>
    </xf>
    <xf numFmtId="0" fontId="31" fillId="19" borderId="0" xfId="0" applyFont="1" applyFill="1" applyBorder="1"/>
    <xf numFmtId="168" fontId="31" fillId="13" borderId="4" xfId="0" applyNumberFormat="1" applyFont="1" applyFill="1" applyBorder="1" applyAlignment="1">
      <alignment horizontal="right"/>
    </xf>
    <xf numFmtId="168" fontId="30" fillId="0" borderId="0" xfId="0" applyNumberFormat="1" applyFont="1" applyFill="1" applyAlignment="1">
      <alignment horizontal="right"/>
    </xf>
    <xf numFmtId="168" fontId="30" fillId="0" borderId="0" xfId="0" applyNumberFormat="1" applyFont="1" applyFill="1"/>
    <xf numFmtId="0" fontId="33" fillId="19" borderId="0" xfId="0" applyFont="1" applyFill="1"/>
    <xf numFmtId="0" fontId="33" fillId="19" borderId="0" xfId="0" applyFont="1" applyFill="1" applyBorder="1"/>
    <xf numFmtId="168" fontId="33" fillId="0" borderId="0" xfId="0" applyNumberFormat="1" applyFont="1" applyFill="1" applyAlignment="1">
      <alignment horizontal="right"/>
    </xf>
    <xf numFmtId="168" fontId="33" fillId="0" borderId="0" xfId="0" applyNumberFormat="1" applyFont="1" applyFill="1"/>
    <xf numFmtId="168" fontId="33" fillId="0" borderId="0" xfId="0" applyNumberFormat="1" applyFont="1" applyFill="1" applyBorder="1"/>
    <xf numFmtId="0" fontId="33" fillId="0" borderId="0" xfId="0" applyFont="1" applyFill="1" applyBorder="1" applyAlignment="1"/>
    <xf numFmtId="0" fontId="4" fillId="19" borderId="0" xfId="0" applyFont="1" applyFill="1"/>
    <xf numFmtId="0" fontId="4" fillId="19" borderId="0" xfId="0" applyFont="1" applyFill="1" applyBorder="1"/>
    <xf numFmtId="39" fontId="30" fillId="0" borderId="0" xfId="0" applyNumberFormat="1" applyFont="1" applyFill="1" applyBorder="1" applyAlignment="1"/>
    <xf numFmtId="168" fontId="31" fillId="0" borderId="0" xfId="0" applyNumberFormat="1" applyFont="1" applyFill="1" applyAlignment="1">
      <alignment horizontal="center"/>
    </xf>
    <xf numFmtId="168" fontId="30" fillId="0" borderId="0" xfId="0" applyNumberFormat="1" applyFont="1" applyFill="1" applyAlignment="1">
      <alignment horizontal="center"/>
    </xf>
    <xf numFmtId="168" fontId="31" fillId="17" borderId="4" xfId="0" applyNumberFormat="1" applyFont="1" applyFill="1" applyBorder="1" applyAlignment="1">
      <alignment horizontal="right"/>
    </xf>
    <xf numFmtId="168" fontId="40" fillId="0" borderId="0" xfId="0" applyNumberFormat="1" applyFont="1" applyFill="1" applyBorder="1" applyAlignment="1">
      <alignment wrapText="1"/>
    </xf>
    <xf numFmtId="168" fontId="67" fillId="0" borderId="1" xfId="0" applyNumberFormat="1" applyFont="1" applyFill="1" applyBorder="1" applyAlignment="1">
      <alignment wrapText="1"/>
    </xf>
    <xf numFmtId="0" fontId="31" fillId="0" borderId="0" xfId="0" applyFont="1" applyFill="1" applyBorder="1" applyAlignment="1"/>
    <xf numFmtId="49" fontId="60" fillId="0" borderId="0" xfId="0" applyNumberFormat="1" applyFont="1" applyFill="1" applyBorder="1" applyAlignment="1"/>
    <xf numFmtId="168" fontId="67" fillId="0" borderId="0" xfId="0" applyNumberFormat="1" applyFont="1" applyFill="1" applyBorder="1" applyAlignment="1">
      <alignment wrapText="1"/>
    </xf>
    <xf numFmtId="39" fontId="24" fillId="0" borderId="0" xfId="0" applyNumberFormat="1" applyFont="1" applyFill="1" applyBorder="1" applyAlignment="1" applyProtection="1">
      <alignment horizontal="left"/>
    </xf>
    <xf numFmtId="39" fontId="24" fillId="0" borderId="0" xfId="0" applyNumberFormat="1" applyFont="1" applyFill="1" applyBorder="1" applyAlignment="1"/>
    <xf numFmtId="39" fontId="60" fillId="0" borderId="0" xfId="0" applyNumberFormat="1" applyFont="1" applyFill="1" applyBorder="1" applyAlignment="1"/>
    <xf numFmtId="0" fontId="62" fillId="0" borderId="0" xfId="0" applyFont="1" applyFill="1" applyBorder="1" applyAlignment="1" applyProtection="1">
      <alignment vertical="center"/>
    </xf>
    <xf numFmtId="0" fontId="60" fillId="0" borderId="0" xfId="0" applyFont="1" applyFill="1" applyBorder="1" applyAlignment="1"/>
    <xf numFmtId="0" fontId="24" fillId="0" borderId="0" xfId="0" applyFont="1" applyFill="1" applyBorder="1" applyAlignment="1"/>
    <xf numFmtId="39" fontId="40" fillId="0" borderId="0" xfId="0" applyNumberFormat="1" applyFont="1" applyFill="1" applyBorder="1" applyAlignment="1" applyProtection="1">
      <alignment horizontal="left"/>
    </xf>
    <xf numFmtId="39" fontId="24" fillId="17" borderId="4" xfId="0" applyNumberFormat="1" applyFont="1" applyFill="1" applyBorder="1" applyAlignment="1" applyProtection="1">
      <alignment horizontal="center"/>
    </xf>
    <xf numFmtId="0" fontId="61" fillId="19" borderId="0" xfId="0" applyFont="1" applyFill="1" applyBorder="1"/>
    <xf numFmtId="0" fontId="61" fillId="19" borderId="0" xfId="0" applyFont="1" applyFill="1"/>
    <xf numFmtId="0" fontId="68" fillId="0" borderId="0" xfId="0" applyFont="1" applyFill="1" applyAlignment="1">
      <alignment horizontal="center"/>
    </xf>
    <xf numFmtId="0" fontId="58" fillId="0" borderId="0" xfId="0" applyFont="1" applyFill="1" applyBorder="1" applyAlignment="1"/>
    <xf numFmtId="0" fontId="59" fillId="0" borderId="0" xfId="0" applyFont="1" applyFill="1" applyBorder="1" applyAlignment="1"/>
    <xf numFmtId="168" fontId="24" fillId="0" borderId="0" xfId="0" applyNumberFormat="1" applyFont="1" applyFill="1" applyAlignment="1" applyProtection="1">
      <alignment horizontal="right"/>
    </xf>
    <xf numFmtId="168" fontId="31" fillId="0" borderId="0" xfId="0" applyNumberFormat="1" applyFont="1" applyFill="1" applyAlignment="1">
      <alignment horizontal="right"/>
    </xf>
    <xf numFmtId="165" fontId="39" fillId="4" borderId="0" xfId="1" applyFont="1" applyFill="1"/>
    <xf numFmtId="168" fontId="34" fillId="4" borderId="0" xfId="1" applyNumberFormat="1" applyFont="1" applyFill="1"/>
    <xf numFmtId="0" fontId="7" fillId="0" borderId="0" xfId="0" applyFont="1" applyFill="1" applyAlignment="1">
      <alignment horizontal="center"/>
    </xf>
    <xf numFmtId="0" fontId="30" fillId="0" borderId="0" xfId="0" applyFont="1" applyFill="1" applyAlignment="1">
      <alignment horizontal="center"/>
    </xf>
    <xf numFmtId="0" fontId="23" fillId="0" borderId="0" xfId="0" applyFont="1" applyFill="1" applyAlignment="1">
      <alignment horizontal="left"/>
    </xf>
    <xf numFmtId="0" fontId="23" fillId="0" borderId="0" xfId="0" applyFont="1" applyFill="1" applyAlignment="1">
      <alignment horizontal="center"/>
    </xf>
    <xf numFmtId="168" fontId="69" fillId="0" borderId="0" xfId="0" applyNumberFormat="1" applyFont="1" applyFill="1" applyAlignment="1">
      <alignment horizontal="center"/>
    </xf>
    <xf numFmtId="0" fontId="23" fillId="0" borderId="0" xfId="0" applyFont="1" applyFill="1"/>
    <xf numFmtId="0" fontId="5" fillId="19" borderId="0" xfId="0" applyFont="1" applyFill="1"/>
    <xf numFmtId="0" fontId="40" fillId="0" borderId="0" xfId="0" applyFont="1" applyFill="1" applyAlignment="1">
      <alignment horizontal="left"/>
    </xf>
    <xf numFmtId="0" fontId="40" fillId="0" borderId="0" xfId="0" applyFont="1" applyFill="1" applyAlignment="1">
      <alignment horizontal="center"/>
    </xf>
    <xf numFmtId="168" fontId="40" fillId="0" borderId="0" xfId="0" applyNumberFormat="1" applyFont="1" applyFill="1" applyAlignment="1">
      <alignment horizontal="right"/>
    </xf>
    <xf numFmtId="0" fontId="40" fillId="0" borderId="0" xfId="0" applyFont="1" applyFill="1"/>
    <xf numFmtId="0" fontId="24" fillId="0" borderId="0" xfId="0" applyFont="1" applyFill="1" applyAlignment="1">
      <alignment horizontal="left"/>
    </xf>
    <xf numFmtId="168" fontId="40" fillId="0" borderId="0" xfId="0" applyNumberFormat="1" applyFont="1" applyFill="1"/>
    <xf numFmtId="0" fontId="25" fillId="0" borderId="0" xfId="0" applyFont="1" applyFill="1" applyAlignment="1">
      <alignment horizontal="left"/>
    </xf>
    <xf numFmtId="0" fontId="60" fillId="0" borderId="0" xfId="0" applyFont="1" applyFill="1" applyAlignment="1">
      <alignment horizontal="center"/>
    </xf>
    <xf numFmtId="168" fontId="25" fillId="0" borderId="12" xfId="0" applyNumberFormat="1" applyFont="1" applyFill="1" applyBorder="1" applyAlignment="1">
      <alignment horizontal="right"/>
    </xf>
    <xf numFmtId="168" fontId="60" fillId="0" borderId="12" xfId="0" applyNumberFormat="1" applyFont="1" applyFill="1" applyBorder="1"/>
    <xf numFmtId="0" fontId="7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168" fontId="7" fillId="17" borderId="4" xfId="0" applyNumberFormat="1" applyFont="1" applyFill="1" applyBorder="1" applyAlignment="1">
      <alignment horizontal="right"/>
    </xf>
    <xf numFmtId="168" fontId="7" fillId="17" borderId="4" xfId="0" applyNumberFormat="1" applyFont="1" applyFill="1" applyBorder="1"/>
    <xf numFmtId="0" fontId="27" fillId="0" borderId="0" xfId="0" applyFont="1" applyFill="1" applyAlignment="1">
      <alignment horizontal="left"/>
    </xf>
    <xf numFmtId="168" fontId="6" fillId="0" borderId="0" xfId="0" applyNumberFormat="1" applyFont="1" applyFill="1" applyAlignment="1">
      <alignment horizontal="right"/>
    </xf>
    <xf numFmtId="168" fontId="6" fillId="0" borderId="0" xfId="0" applyNumberFormat="1" applyFont="1" applyFill="1"/>
    <xf numFmtId="168" fontId="24" fillId="17" borderId="4" xfId="0" applyNumberFormat="1" applyFont="1" applyFill="1" applyBorder="1" applyAlignment="1">
      <alignment horizontal="right"/>
    </xf>
    <xf numFmtId="168" fontId="24" fillId="17" borderId="4" xfId="0" applyNumberFormat="1" applyFont="1" applyFill="1" applyBorder="1"/>
    <xf numFmtId="0" fontId="70" fillId="0" borderId="0" xfId="0" applyFont="1" applyFill="1" applyAlignment="1">
      <alignment horizontal="left"/>
    </xf>
    <xf numFmtId="168" fontId="24" fillId="0" borderId="0" xfId="0" applyNumberFormat="1" applyFont="1" applyFill="1" applyBorder="1" applyAlignment="1">
      <alignment horizontal="right"/>
    </xf>
    <xf numFmtId="168" fontId="24" fillId="0" borderId="0" xfId="0" applyNumberFormat="1" applyFont="1" applyFill="1" applyBorder="1"/>
    <xf numFmtId="0" fontId="72" fillId="19" borderId="0" xfId="0" applyFont="1" applyFill="1"/>
    <xf numFmtId="168" fontId="73" fillId="19" borderId="0" xfId="0" applyNumberFormat="1" applyFont="1" applyFill="1"/>
    <xf numFmtId="0" fontId="31" fillId="0" borderId="0" xfId="0" applyFont="1" applyFill="1" applyAlignment="1">
      <alignment horizontal="center"/>
    </xf>
    <xf numFmtId="0" fontId="31" fillId="19" borderId="0" xfId="0" applyFont="1" applyFill="1" applyAlignment="1"/>
    <xf numFmtId="169" fontId="31" fillId="0" borderId="0" xfId="0" applyNumberFormat="1" applyFont="1" applyFill="1" applyAlignment="1">
      <alignment horizontal="left"/>
    </xf>
    <xf numFmtId="169" fontId="31" fillId="0" borderId="0" xfId="0" applyNumberFormat="1" applyFont="1" applyFill="1" applyAlignment="1"/>
    <xf numFmtId="0" fontId="31" fillId="0" borderId="2" xfId="0" applyFont="1" applyFill="1" applyBorder="1" applyAlignment="1">
      <alignment horizontal="center"/>
    </xf>
    <xf numFmtId="39" fontId="24" fillId="0" borderId="0" xfId="0" applyNumberFormat="1" applyFont="1" applyFill="1" applyAlignment="1" applyProtection="1">
      <alignment horizontal="center"/>
    </xf>
    <xf numFmtId="168" fontId="32" fillId="0" borderId="12" xfId="0" applyNumberFormat="1" applyFont="1" applyFill="1" applyBorder="1" applyAlignment="1">
      <alignment horizontal="right"/>
    </xf>
    <xf numFmtId="168" fontId="32" fillId="0" borderId="12" xfId="0" applyNumberFormat="1" applyFont="1" applyFill="1" applyBorder="1" applyAlignment="1">
      <alignment horizontal="center"/>
    </xf>
    <xf numFmtId="168" fontId="31" fillId="17" borderId="4" xfId="0" applyNumberFormat="1" applyFont="1" applyFill="1" applyBorder="1" applyAlignment="1">
      <alignment horizontal="center"/>
    </xf>
    <xf numFmtId="0" fontId="74" fillId="0" borderId="0" xfId="0" applyFont="1" applyFill="1"/>
    <xf numFmtId="168" fontId="30" fillId="0" borderId="0" xfId="0" applyNumberFormat="1" applyFont="1" applyFill="1" applyBorder="1" applyAlignment="1">
      <alignment horizontal="right" vertical="center"/>
    </xf>
    <xf numFmtId="168" fontId="30" fillId="0" borderId="0" xfId="0" applyNumberFormat="1" applyFont="1" applyFill="1" applyBorder="1" applyAlignment="1">
      <alignment horizontal="center" vertical="center"/>
    </xf>
    <xf numFmtId="168" fontId="32" fillId="0" borderId="12" xfId="0" applyNumberFormat="1" applyFont="1" applyFill="1" applyBorder="1" applyAlignment="1">
      <alignment horizontal="right" vertical="center"/>
    </xf>
    <xf numFmtId="168" fontId="32" fillId="0" borderId="12" xfId="0" applyNumberFormat="1" applyFont="1" applyFill="1" applyBorder="1" applyAlignment="1">
      <alignment horizontal="center" vertical="center"/>
    </xf>
    <xf numFmtId="168" fontId="32" fillId="0" borderId="0" xfId="0" applyNumberFormat="1" applyFont="1" applyFill="1" applyBorder="1" applyAlignment="1">
      <alignment horizontal="right"/>
    </xf>
    <xf numFmtId="168" fontId="32" fillId="0" borderId="0" xfId="0" applyNumberFormat="1" applyFont="1" applyFill="1" applyBorder="1" applyAlignment="1">
      <alignment horizontal="center"/>
    </xf>
    <xf numFmtId="168" fontId="75" fillId="19" borderId="0" xfId="0" applyNumberFormat="1" applyFont="1" applyFill="1" applyBorder="1" applyAlignment="1">
      <alignment horizontal="right"/>
    </xf>
    <xf numFmtId="0" fontId="30" fillId="19" borderId="14" xfId="0" applyFont="1" applyFill="1" applyBorder="1"/>
    <xf numFmtId="0" fontId="30" fillId="19" borderId="15" xfId="0" applyFont="1" applyFill="1" applyBorder="1"/>
    <xf numFmtId="0" fontId="30" fillId="19" borderId="16" xfId="0" applyFont="1" applyFill="1" applyBorder="1"/>
    <xf numFmtId="0" fontId="30" fillId="19" borderId="17" xfId="0" applyFont="1" applyFill="1" applyBorder="1"/>
    <xf numFmtId="0" fontId="76" fillId="19" borderId="0" xfId="0" applyFont="1" applyFill="1" applyBorder="1"/>
    <xf numFmtId="0" fontId="30" fillId="19" borderId="18" xfId="0" applyFont="1" applyFill="1" applyBorder="1"/>
    <xf numFmtId="0" fontId="74" fillId="19" borderId="0" xfId="0" applyFont="1" applyFill="1" applyBorder="1" applyAlignment="1">
      <alignment horizontal="right"/>
    </xf>
    <xf numFmtId="0" fontId="40" fillId="19" borderId="0" xfId="0" applyFont="1" applyFill="1" applyBorder="1"/>
    <xf numFmtId="170" fontId="30" fillId="19" borderId="0" xfId="0" applyNumberFormat="1" applyFont="1" applyFill="1" applyBorder="1"/>
    <xf numFmtId="170" fontId="31" fillId="19" borderId="4" xfId="0" applyNumberFormat="1" applyFont="1" applyFill="1" applyBorder="1"/>
    <xf numFmtId="0" fontId="31" fillId="19" borderId="4" xfId="0" applyFont="1" applyFill="1" applyBorder="1"/>
    <xf numFmtId="0" fontId="30" fillId="19" borderId="19" xfId="0" applyFont="1" applyFill="1" applyBorder="1"/>
    <xf numFmtId="0" fontId="30" fillId="19" borderId="3" xfId="0" applyFont="1" applyFill="1" applyBorder="1"/>
    <xf numFmtId="0" fontId="30" fillId="19" borderId="20" xfId="0" applyFont="1" applyFill="1" applyBorder="1"/>
    <xf numFmtId="0" fontId="30" fillId="19" borderId="0" xfId="0" applyFont="1" applyFill="1" applyAlignment="1">
      <alignment horizontal="right"/>
    </xf>
    <xf numFmtId="0" fontId="77" fillId="19" borderId="0" xfId="0" applyFont="1" applyFill="1"/>
    <xf numFmtId="169" fontId="24" fillId="0" borderId="0" xfId="0" applyNumberFormat="1" applyFont="1" applyFill="1" applyAlignment="1"/>
    <xf numFmtId="168" fontId="24" fillId="0" borderId="0" xfId="0" applyNumberFormat="1" applyFont="1" applyFill="1" applyAlignment="1"/>
    <xf numFmtId="169" fontId="78" fillId="0" borderId="0" xfId="0" applyNumberFormat="1" applyFont="1" applyFill="1" applyAlignment="1"/>
    <xf numFmtId="169" fontId="24" fillId="0" borderId="0" xfId="0" applyNumberFormat="1" applyFont="1" applyFill="1" applyBorder="1" applyAlignment="1"/>
    <xf numFmtId="0" fontId="24" fillId="0" borderId="0" xfId="0" applyFont="1" applyFill="1" applyBorder="1" applyAlignment="1">
      <alignment horizontal="right"/>
    </xf>
    <xf numFmtId="39" fontId="7" fillId="0" borderId="0" xfId="0" applyNumberFormat="1" applyFont="1" applyFill="1" applyBorder="1" applyAlignment="1" applyProtection="1">
      <alignment horizontal="right"/>
    </xf>
    <xf numFmtId="168" fontId="24" fillId="13" borderId="17" xfId="0" applyNumberFormat="1" applyFont="1" applyFill="1" applyBorder="1" applyAlignment="1" applyProtection="1">
      <alignment horizontal="right"/>
    </xf>
    <xf numFmtId="168" fontId="24" fillId="13" borderId="0" xfId="0" applyNumberFormat="1" applyFont="1" applyFill="1" applyBorder="1" applyAlignment="1">
      <alignment horizontal="right"/>
    </xf>
    <xf numFmtId="168" fontId="24" fillId="13" borderId="19" xfId="0" applyNumberFormat="1" applyFont="1" applyFill="1" applyBorder="1" applyAlignment="1" applyProtection="1">
      <alignment horizontal="right"/>
    </xf>
    <xf numFmtId="168" fontId="24" fillId="13" borderId="3" xfId="0" applyNumberFormat="1" applyFont="1" applyFill="1" applyBorder="1" applyAlignment="1" applyProtection="1">
      <alignment horizontal="right"/>
    </xf>
    <xf numFmtId="0" fontId="24" fillId="0" borderId="0" xfId="0" applyFont="1" applyFill="1"/>
    <xf numFmtId="0" fontId="24" fillId="0" borderId="0" xfId="0" applyFont="1" applyFill="1" applyAlignment="1">
      <alignment horizontal="center"/>
    </xf>
    <xf numFmtId="168" fontId="24" fillId="0" borderId="0" xfId="0" applyNumberFormat="1" applyFont="1" applyFill="1" applyAlignment="1" applyProtection="1">
      <alignment horizontal="center"/>
    </xf>
    <xf numFmtId="0" fontId="78" fillId="0" borderId="0" xfId="0" applyFont="1" applyFill="1"/>
    <xf numFmtId="168" fontId="40" fillId="0" borderId="0" xfId="0" applyNumberFormat="1" applyFont="1" applyFill="1" applyAlignment="1" applyProtection="1">
      <alignment horizontal="right"/>
    </xf>
    <xf numFmtId="39" fontId="40" fillId="0" borderId="0" xfId="0" applyNumberFormat="1" applyFont="1" applyFill="1" applyAlignment="1" applyProtection="1">
      <alignment horizontal="left"/>
    </xf>
    <xf numFmtId="168" fontId="40" fillId="0" borderId="0" xfId="0" applyNumberFormat="1" applyFont="1" applyFill="1" applyBorder="1" applyAlignment="1">
      <alignment horizontal="right"/>
    </xf>
    <xf numFmtId="168" fontId="80" fillId="0" borderId="0" xfId="0" applyNumberFormat="1" applyFont="1" applyFill="1" applyAlignment="1" applyProtection="1">
      <alignment horizontal="right"/>
    </xf>
    <xf numFmtId="39" fontId="25" fillId="0" borderId="0" xfId="0" applyNumberFormat="1" applyFont="1" applyFill="1" applyBorder="1" applyAlignment="1" applyProtection="1">
      <alignment horizontal="left"/>
    </xf>
    <xf numFmtId="0" fontId="60" fillId="0" borderId="0" xfId="0" applyFont="1" applyFill="1" applyBorder="1" applyAlignment="1">
      <alignment horizontal="center"/>
    </xf>
    <xf numFmtId="168" fontId="25" fillId="17" borderId="4" xfId="0" applyNumberFormat="1" applyFont="1" applyFill="1" applyBorder="1" applyAlignment="1" applyProtection="1">
      <alignment horizontal="right"/>
    </xf>
    <xf numFmtId="9" fontId="78" fillId="17" borderId="4" xfId="4" applyFont="1" applyFill="1" applyBorder="1" applyAlignment="1" applyProtection="1">
      <alignment horizontal="right"/>
    </xf>
    <xf numFmtId="168" fontId="60" fillId="17" borderId="4" xfId="0" applyNumberFormat="1" applyFont="1" applyFill="1" applyBorder="1" applyAlignment="1" applyProtection="1">
      <alignment horizontal="right"/>
    </xf>
    <xf numFmtId="0" fontId="40" fillId="0" borderId="0" xfId="0" applyFont="1" applyFill="1" applyBorder="1" applyAlignment="1">
      <alignment horizontal="left" indent="1"/>
    </xf>
    <xf numFmtId="0" fontId="40" fillId="0" borderId="0" xfId="0" applyFont="1" applyFill="1" applyBorder="1" applyAlignment="1">
      <alignment horizontal="center"/>
    </xf>
    <xf numFmtId="168" fontId="40" fillId="0" borderId="0" xfId="10" applyNumberFormat="1" applyFont="1" applyFill="1" applyBorder="1" applyAlignment="1">
      <alignment horizontal="right"/>
    </xf>
    <xf numFmtId="168" fontId="24" fillId="0" borderId="0" xfId="0" applyNumberFormat="1" applyFont="1" applyFill="1" applyBorder="1" applyAlignment="1" applyProtection="1">
      <alignment horizontal="right"/>
    </xf>
    <xf numFmtId="168" fontId="80" fillId="0" borderId="0" xfId="0" applyNumberFormat="1" applyFont="1" applyFill="1" applyBorder="1" applyAlignment="1" applyProtection="1">
      <alignment horizontal="right"/>
    </xf>
    <xf numFmtId="168" fontId="40" fillId="0" borderId="0" xfId="0" applyNumberFormat="1" applyFont="1" applyFill="1" applyBorder="1" applyAlignment="1" applyProtection="1">
      <alignment horizontal="right"/>
    </xf>
    <xf numFmtId="0" fontId="25" fillId="0" borderId="0" xfId="0" applyFont="1" applyFill="1" applyBorder="1" applyAlignment="1">
      <alignment horizontal="left"/>
    </xf>
    <xf numFmtId="168" fontId="78" fillId="0" borderId="0" xfId="0" applyNumberFormat="1" applyFont="1" applyFill="1" applyAlignment="1" applyProtection="1">
      <alignment horizontal="right"/>
    </xf>
    <xf numFmtId="0" fontId="5" fillId="19" borderId="0" xfId="0" applyFont="1" applyFill="1" applyBorder="1"/>
    <xf numFmtId="39" fontId="25" fillId="0" borderId="0" xfId="0" applyNumberFormat="1" applyFont="1" applyFill="1" applyAlignment="1" applyProtection="1">
      <alignment horizontal="left"/>
    </xf>
    <xf numFmtId="0" fontId="25" fillId="0" borderId="0" xfId="0" applyFont="1" applyFill="1" applyAlignment="1">
      <alignment horizontal="center"/>
    </xf>
    <xf numFmtId="168" fontId="25" fillId="0" borderId="0" xfId="0" applyNumberFormat="1" applyFont="1" applyFill="1" applyAlignment="1">
      <alignment horizontal="right"/>
    </xf>
    <xf numFmtId="168" fontId="25" fillId="0" borderId="12" xfId="10" applyNumberFormat="1" applyFont="1" applyFill="1" applyBorder="1" applyAlignment="1">
      <alignment horizontal="right"/>
    </xf>
    <xf numFmtId="168" fontId="25" fillId="0" borderId="0" xfId="10" applyNumberFormat="1" applyFont="1" applyFill="1" applyAlignment="1">
      <alignment horizontal="right"/>
    </xf>
    <xf numFmtId="168" fontId="81" fillId="0" borderId="0" xfId="0" applyNumberFormat="1" applyFont="1" applyFill="1" applyAlignment="1">
      <alignment horizontal="right"/>
    </xf>
    <xf numFmtId="0" fontId="32" fillId="19" borderId="0" xfId="0" applyFont="1" applyFill="1"/>
    <xf numFmtId="39" fontId="24" fillId="0" borderId="0" xfId="0" applyNumberFormat="1" applyFont="1" applyFill="1" applyAlignment="1" applyProtection="1">
      <alignment horizontal="left"/>
    </xf>
    <xf numFmtId="168" fontId="80" fillId="0" borderId="0" xfId="0" applyNumberFormat="1" applyFont="1" applyFill="1" applyAlignment="1">
      <alignment horizontal="right"/>
    </xf>
    <xf numFmtId="39" fontId="7" fillId="0" borderId="0" xfId="0" applyNumberFormat="1" applyFont="1" applyFill="1" applyAlignment="1" applyProtection="1">
      <alignment horizontal="left"/>
    </xf>
    <xf numFmtId="168" fontId="82" fillId="0" borderId="0" xfId="0" applyNumberFormat="1" applyFont="1" applyFill="1" applyAlignment="1">
      <alignment horizontal="right"/>
    </xf>
    <xf numFmtId="168" fontId="7" fillId="0" borderId="0" xfId="0" applyNumberFormat="1" applyFont="1" applyFill="1" applyAlignment="1" applyProtection="1">
      <alignment horizontal="right"/>
    </xf>
    <xf numFmtId="0" fontId="80" fillId="19" borderId="0" xfId="0" applyFont="1" applyFill="1"/>
    <xf numFmtId="0" fontId="40" fillId="0" borderId="0" xfId="0" applyFont="1" applyFill="1" applyAlignment="1"/>
    <xf numFmtId="168" fontId="40" fillId="0" borderId="0" xfId="0" applyNumberFormat="1" applyFont="1" applyFill="1" applyAlignment="1">
      <alignment horizontal="center"/>
    </xf>
    <xf numFmtId="0" fontId="83" fillId="0" borderId="0" xfId="0" applyFont="1" applyFill="1" applyAlignment="1"/>
    <xf numFmtId="37" fontId="40" fillId="0" borderId="0" xfId="0" applyNumberFormat="1" applyFont="1" applyFill="1" applyAlignment="1" applyProtection="1">
      <alignment horizontal="center"/>
    </xf>
    <xf numFmtId="168" fontId="40" fillId="0" borderId="0" xfId="0" applyNumberFormat="1" applyFont="1" applyFill="1" applyAlignment="1" applyProtection="1">
      <alignment horizontal="center"/>
    </xf>
    <xf numFmtId="0" fontId="40" fillId="0" borderId="0" xfId="0" applyFont="1" applyFill="1" applyBorder="1"/>
    <xf numFmtId="168" fontId="24" fillId="0" borderId="0" xfId="0" applyNumberFormat="1" applyFont="1" applyFill="1" applyAlignment="1">
      <alignment horizontal="right"/>
    </xf>
    <xf numFmtId="0" fontId="4" fillId="0" borderId="0" xfId="0" applyFont="1" applyFill="1"/>
    <xf numFmtId="0" fontId="31" fillId="0" borderId="34" xfId="0" applyFont="1" applyFill="1" applyBorder="1" applyAlignment="1">
      <alignment horizontal="right"/>
    </xf>
    <xf numFmtId="0" fontId="31" fillId="13" borderId="4" xfId="0" applyFont="1" applyFill="1" applyBorder="1"/>
    <xf numFmtId="0" fontId="31" fillId="13" borderId="4" xfId="0" applyFont="1" applyFill="1" applyBorder="1" applyAlignment="1">
      <alignment horizontal="right"/>
    </xf>
    <xf numFmtId="39" fontId="30" fillId="0" borderId="0" xfId="0" applyNumberFormat="1" applyFont="1" applyFill="1"/>
    <xf numFmtId="0" fontId="31" fillId="19" borderId="0" xfId="0" applyFont="1" applyFill="1" applyAlignment="1">
      <alignment horizontal="center"/>
    </xf>
    <xf numFmtId="0" fontId="16" fillId="0" borderId="0" xfId="0" applyFont="1" applyFill="1" applyBorder="1" applyAlignment="1">
      <alignment horizontal="center"/>
    </xf>
    <xf numFmtId="43" fontId="16" fillId="0" borderId="0" xfId="0" applyNumberFormat="1" applyFont="1" applyFill="1" applyBorder="1" applyAlignment="1">
      <alignment horizontal="center"/>
    </xf>
    <xf numFmtId="0" fontId="36" fillId="0" borderId="0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4" xfId="0" applyFont="1" applyFill="1" applyBorder="1"/>
    <xf numFmtId="43" fontId="8" fillId="0" borderId="4" xfId="0" applyNumberFormat="1" applyFont="1" applyFill="1" applyBorder="1"/>
    <xf numFmtId="0" fontId="35" fillId="0" borderId="4" xfId="0" applyFont="1" applyFill="1" applyBorder="1"/>
    <xf numFmtId="0" fontId="31" fillId="13" borderId="0" xfId="0" applyFont="1" applyFill="1" applyBorder="1" applyAlignment="1">
      <alignment horizontal="center"/>
    </xf>
    <xf numFmtId="43" fontId="31" fillId="13" borderId="0" xfId="0" applyNumberFormat="1" applyFont="1" applyFill="1" applyBorder="1" applyAlignment="1">
      <alignment horizontal="center"/>
    </xf>
    <xf numFmtId="168" fontId="24" fillId="13" borderId="0" xfId="0" applyNumberFormat="1" applyFont="1" applyFill="1" applyBorder="1" applyAlignment="1" applyProtection="1">
      <alignment horizontal="right"/>
    </xf>
    <xf numFmtId="0" fontId="17" fillId="0" borderId="0" xfId="0" applyFont="1" applyFill="1" applyBorder="1" applyAlignment="1">
      <alignment horizontal="center"/>
    </xf>
    <xf numFmtId="0" fontId="17" fillId="0" borderId="0" xfId="0" applyFont="1" applyFill="1" applyBorder="1"/>
    <xf numFmtId="43" fontId="17" fillId="0" borderId="0" xfId="0" applyNumberFormat="1" applyFont="1" applyFill="1" applyBorder="1"/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/>
    <xf numFmtId="43" fontId="8" fillId="0" borderId="1" xfId="0" applyNumberFormat="1" applyFont="1" applyFill="1" applyBorder="1"/>
    <xf numFmtId="0" fontId="35" fillId="0" borderId="1" xfId="0" applyFont="1" applyFill="1" applyBorder="1"/>
    <xf numFmtId="10" fontId="80" fillId="0" borderId="0" xfId="4" applyNumberFormat="1" applyFont="1" applyFill="1" applyAlignment="1" applyProtection="1">
      <alignment horizontal="right"/>
    </xf>
    <xf numFmtId="0" fontId="30" fillId="0" borderId="0" xfId="0" applyFont="1" applyFill="1" applyAlignment="1">
      <alignment horizontal="center"/>
    </xf>
    <xf numFmtId="0" fontId="30" fillId="9" borderId="0" xfId="0" applyFont="1" applyFill="1"/>
    <xf numFmtId="0" fontId="30" fillId="9" borderId="0" xfId="0" applyFont="1" applyFill="1" applyAlignment="1">
      <alignment horizontal="right"/>
    </xf>
    <xf numFmtId="0" fontId="31" fillId="9" borderId="0" xfId="0" applyFont="1" applyFill="1"/>
    <xf numFmtId="0" fontId="31" fillId="9" borderId="4" xfId="0" applyFont="1" applyFill="1" applyBorder="1"/>
    <xf numFmtId="0" fontId="31" fillId="9" borderId="1" xfId="0" applyFont="1" applyFill="1" applyBorder="1"/>
    <xf numFmtId="2" fontId="30" fillId="9" borderId="0" xfId="0" applyNumberFormat="1" applyFont="1" applyFill="1" applyAlignment="1">
      <alignment horizontal="right"/>
    </xf>
    <xf numFmtId="2" fontId="31" fillId="9" borderId="4" xfId="0" applyNumberFormat="1" applyFont="1" applyFill="1" applyBorder="1" applyAlignment="1">
      <alignment horizontal="right"/>
    </xf>
    <xf numFmtId="2" fontId="31" fillId="9" borderId="0" xfId="0" applyNumberFormat="1" applyFont="1" applyFill="1" applyAlignment="1">
      <alignment horizontal="right"/>
    </xf>
    <xf numFmtId="0" fontId="30" fillId="0" borderId="0" xfId="0" applyFont="1" applyFill="1" applyAlignment="1">
      <alignment horizontal="center"/>
    </xf>
    <xf numFmtId="0" fontId="63" fillId="0" borderId="0" xfId="8" applyFont="1" applyFill="1" applyBorder="1" applyAlignment="1"/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center"/>
    </xf>
    <xf numFmtId="0" fontId="73" fillId="4" borderId="0" xfId="0" applyFont="1" applyFill="1"/>
    <xf numFmtId="0" fontId="30" fillId="9" borderId="35" xfId="0" applyFont="1" applyFill="1" applyBorder="1" applyAlignment="1">
      <alignment horizontal="right"/>
    </xf>
    <xf numFmtId="0" fontId="31" fillId="9" borderId="36" xfId="0" applyFont="1" applyFill="1" applyBorder="1" applyAlignment="1">
      <alignment horizontal="right"/>
    </xf>
    <xf numFmtId="0" fontId="31" fillId="9" borderId="35" xfId="0" applyFont="1" applyFill="1" applyBorder="1" applyAlignment="1">
      <alignment horizontal="right"/>
    </xf>
    <xf numFmtId="0" fontId="31" fillId="9" borderId="3" xfId="0" applyFont="1" applyFill="1" applyBorder="1" applyAlignment="1">
      <alignment horizontal="right"/>
    </xf>
    <xf numFmtId="0" fontId="31" fillId="9" borderId="3" xfId="0" applyFont="1" applyFill="1" applyBorder="1"/>
    <xf numFmtId="0" fontId="31" fillId="9" borderId="37" xfId="0" applyFont="1" applyFill="1" applyBorder="1" applyAlignment="1">
      <alignment horizontal="right"/>
    </xf>
    <xf numFmtId="0" fontId="31" fillId="0" borderId="0" xfId="0" applyFont="1" applyFill="1" applyAlignment="1">
      <alignment horizontal="center"/>
    </xf>
    <xf numFmtId="168" fontId="60" fillId="0" borderId="0" xfId="0" applyNumberFormat="1" applyFont="1" applyFill="1" applyBorder="1" applyAlignment="1">
      <alignment wrapText="1"/>
    </xf>
    <xf numFmtId="168" fontId="33" fillId="0" borderId="0" xfId="0" applyNumberFormat="1" applyFont="1" applyFill="1" applyBorder="1" applyAlignment="1">
      <alignment horizontal="right"/>
    </xf>
    <xf numFmtId="168" fontId="33" fillId="0" borderId="0" xfId="0" applyNumberFormat="1" applyFont="1" applyFill="1" applyBorder="1" applyAlignment="1">
      <alignment horizontal="center"/>
    </xf>
    <xf numFmtId="168" fontId="60" fillId="0" borderId="1" xfId="0" applyNumberFormat="1" applyFont="1" applyFill="1" applyBorder="1" applyAlignment="1">
      <alignment wrapText="1"/>
    </xf>
    <xf numFmtId="168" fontId="33" fillId="0" borderId="1" xfId="0" applyNumberFormat="1" applyFont="1" applyFill="1" applyBorder="1" applyAlignment="1">
      <alignment horizontal="right"/>
    </xf>
    <xf numFmtId="168" fontId="33" fillId="0" borderId="1" xfId="0" applyNumberFormat="1" applyFont="1" applyFill="1" applyBorder="1" applyAlignment="1">
      <alignment horizontal="center"/>
    </xf>
    <xf numFmtId="168" fontId="67" fillId="0" borderId="0" xfId="0" applyNumberFormat="1" applyFont="1" applyFill="1" applyBorder="1" applyAlignment="1">
      <alignment horizontal="center" wrapText="1"/>
    </xf>
    <xf numFmtId="168" fontId="67" fillId="0" borderId="1" xfId="0" applyNumberFormat="1" applyFont="1" applyFill="1" applyBorder="1" applyAlignment="1">
      <alignment horizontal="center" wrapText="1"/>
    </xf>
    <xf numFmtId="39" fontId="30" fillId="19" borderId="0" xfId="0" applyNumberFormat="1" applyFont="1" applyFill="1"/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left"/>
    </xf>
    <xf numFmtId="0" fontId="56" fillId="13" borderId="18" xfId="0" applyFont="1" applyFill="1" applyBorder="1" applyAlignment="1">
      <alignment horizontal="right"/>
    </xf>
    <xf numFmtId="0" fontId="56" fillId="13" borderId="20" xfId="0" applyFont="1" applyFill="1" applyBorder="1" applyAlignment="1">
      <alignment horizontal="right"/>
    </xf>
    <xf numFmtId="0" fontId="30" fillId="0" borderId="0" xfId="0" applyFont="1" applyFill="1" applyAlignment="1">
      <alignment horizontal="center"/>
    </xf>
    <xf numFmtId="0" fontId="74" fillId="0" borderId="0" xfId="0" applyFont="1" applyFill="1" applyAlignment="1">
      <alignment horizontal="left"/>
    </xf>
    <xf numFmtId="15" fontId="84" fillId="0" borderId="0" xfId="0" applyNumberFormat="1" applyFont="1" applyFill="1" applyAlignment="1">
      <alignment horizontal="left"/>
    </xf>
    <xf numFmtId="15" fontId="85" fillId="0" borderId="0" xfId="0" applyNumberFormat="1" applyFont="1" applyFill="1" applyAlignment="1">
      <alignment horizontal="left"/>
    </xf>
    <xf numFmtId="0" fontId="31" fillId="0" borderId="0" xfId="0" applyFont="1" applyFill="1" applyAlignment="1">
      <alignment horizontal="center"/>
    </xf>
    <xf numFmtId="0" fontId="86" fillId="0" borderId="0" xfId="0" applyFont="1"/>
    <xf numFmtId="173" fontId="86" fillId="0" borderId="0" xfId="11" applyNumberFormat="1" applyFont="1"/>
    <xf numFmtId="0" fontId="87" fillId="0" borderId="0" xfId="0" applyFont="1"/>
    <xf numFmtId="173" fontId="87" fillId="0" borderId="0" xfId="11" applyNumberFormat="1" applyFont="1"/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left"/>
    </xf>
    <xf numFmtId="43" fontId="32" fillId="0" borderId="39" xfId="0" applyNumberFormat="1" applyFont="1" applyFill="1" applyBorder="1"/>
    <xf numFmtId="0" fontId="30" fillId="17" borderId="21" xfId="0" applyFont="1" applyFill="1" applyBorder="1" applyAlignment="1">
      <alignment horizontal="center"/>
    </xf>
    <xf numFmtId="0" fontId="4" fillId="17" borderId="21" xfId="0" applyNumberFormat="1" applyFont="1" applyFill="1" applyBorder="1" applyAlignment="1">
      <alignment horizontal="right"/>
    </xf>
    <xf numFmtId="0" fontId="4" fillId="17" borderId="0" xfId="0" applyFont="1" applyFill="1" applyBorder="1" applyAlignment="1">
      <alignment horizontal="center"/>
    </xf>
    <xf numFmtId="43" fontId="4" fillId="17" borderId="0" xfId="0" applyNumberFormat="1" applyFont="1" applyFill="1" applyBorder="1" applyAlignment="1">
      <alignment horizontal="right"/>
    </xf>
    <xf numFmtId="0" fontId="4" fillId="17" borderId="38" xfId="0" applyFont="1" applyFill="1" applyBorder="1"/>
    <xf numFmtId="43" fontId="4" fillId="17" borderId="38" xfId="0" applyNumberFormat="1" applyFont="1" applyFill="1" applyBorder="1"/>
    <xf numFmtId="0" fontId="4" fillId="17" borderId="3" xfId="0" applyFont="1" applyFill="1" applyBorder="1" applyAlignment="1">
      <alignment horizontal="center"/>
    </xf>
    <xf numFmtId="43" fontId="4" fillId="17" borderId="3" xfId="0" applyNumberFormat="1" applyFont="1" applyFill="1" applyBorder="1" applyAlignment="1">
      <alignment horizontal="right"/>
    </xf>
    <xf numFmtId="0" fontId="4" fillId="17" borderId="4" xfId="0" applyFont="1" applyFill="1" applyBorder="1"/>
    <xf numFmtId="43" fontId="4" fillId="17" borderId="4" xfId="0" applyNumberFormat="1" applyFont="1" applyFill="1" applyBorder="1"/>
    <xf numFmtId="15" fontId="30" fillId="17" borderId="21" xfId="0" applyNumberFormat="1" applyFont="1" applyFill="1" applyBorder="1" applyAlignment="1">
      <alignment horizontal="center"/>
    </xf>
    <xf numFmtId="0" fontId="4" fillId="17" borderId="21" xfId="0" applyFont="1" applyFill="1" applyBorder="1" applyAlignment="1">
      <alignment horizontal="center"/>
    </xf>
    <xf numFmtId="0" fontId="4" fillId="17" borderId="21" xfId="0" applyFont="1" applyFill="1" applyBorder="1" applyAlignment="1">
      <alignment horizontal="right"/>
    </xf>
    <xf numFmtId="43" fontId="4" fillId="17" borderId="4" xfId="0" applyNumberFormat="1" applyFont="1" applyFill="1" applyBorder="1" applyAlignment="1">
      <alignment horizontal="right"/>
    </xf>
    <xf numFmtId="0" fontId="40" fillId="17" borderId="21" xfId="0" applyFont="1" applyFill="1" applyBorder="1" applyAlignment="1">
      <alignment horizontal="left"/>
    </xf>
    <xf numFmtId="0" fontId="40" fillId="17" borderId="21" xfId="0" applyFont="1" applyFill="1" applyBorder="1" applyAlignment="1">
      <alignment horizontal="center"/>
    </xf>
    <xf numFmtId="0" fontId="7" fillId="17" borderId="21" xfId="0" applyNumberFormat="1" applyFont="1" applyFill="1" applyBorder="1" applyAlignment="1">
      <alignment horizontal="right"/>
    </xf>
    <xf numFmtId="0" fontId="6" fillId="17" borderId="21" xfId="0" applyNumberFormat="1" applyFont="1" applyFill="1" applyBorder="1"/>
    <xf numFmtId="0" fontId="27" fillId="17" borderId="3" xfId="0" applyFont="1" applyFill="1" applyBorder="1" applyAlignment="1">
      <alignment horizontal="left"/>
    </xf>
    <xf numFmtId="0" fontId="70" fillId="17" borderId="3" xfId="0" applyFont="1" applyFill="1" applyBorder="1" applyAlignment="1">
      <alignment horizontal="center"/>
    </xf>
    <xf numFmtId="168" fontId="70" fillId="17" borderId="3" xfId="0" applyNumberFormat="1" applyFont="1" applyFill="1" applyBorder="1" applyAlignment="1">
      <alignment horizontal="right"/>
    </xf>
    <xf numFmtId="0" fontId="40" fillId="17" borderId="3" xfId="0" applyFont="1" applyFill="1" applyBorder="1"/>
    <xf numFmtId="0" fontId="7" fillId="17" borderId="0" xfId="0" applyFont="1" applyFill="1" applyAlignment="1">
      <alignment horizontal="left"/>
    </xf>
    <xf numFmtId="0" fontId="7" fillId="17" borderId="0" xfId="0" applyFont="1" applyFill="1" applyAlignment="1">
      <alignment horizontal="center"/>
    </xf>
    <xf numFmtId="0" fontId="6" fillId="17" borderId="0" xfId="0" applyFont="1" applyFill="1" applyAlignment="1">
      <alignment horizontal="center"/>
    </xf>
    <xf numFmtId="0" fontId="31" fillId="0" borderId="0" xfId="0" applyFont="1" applyFill="1" applyAlignment="1">
      <alignment horizontal="center"/>
    </xf>
    <xf numFmtId="0" fontId="31" fillId="6" borderId="4" xfId="0" applyFont="1" applyFill="1" applyBorder="1" applyAlignment="1"/>
    <xf numFmtId="168" fontId="31" fillId="6" borderId="4" xfId="0" applyNumberFormat="1" applyFont="1" applyFill="1" applyBorder="1" applyAlignment="1">
      <alignment horizontal="right"/>
    </xf>
    <xf numFmtId="0" fontId="4" fillId="3" borderId="3" xfId="0" applyFont="1" applyFill="1" applyBorder="1" applyAlignment="1">
      <alignment horizontal="center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left"/>
    </xf>
    <xf numFmtId="0" fontId="30" fillId="0" borderId="0" xfId="0" applyFont="1" applyFill="1" applyAlignment="1">
      <alignment horizontal="left"/>
    </xf>
    <xf numFmtId="4" fontId="60" fillId="0" borderId="1" xfId="0" applyNumberFormat="1" applyFont="1" applyFill="1" applyBorder="1" applyAlignment="1">
      <alignment wrapText="1"/>
    </xf>
    <xf numFmtId="168" fontId="60" fillId="0" borderId="40" xfId="0" applyNumberFormat="1" applyFont="1" applyFill="1" applyBorder="1" applyAlignment="1">
      <alignment wrapText="1"/>
    </xf>
    <xf numFmtId="0" fontId="19" fillId="20" borderId="21" xfId="0" applyFont="1" applyFill="1" applyBorder="1" applyAlignment="1">
      <alignment horizontal="left"/>
    </xf>
    <xf numFmtId="0" fontId="31" fillId="20" borderId="21" xfId="0" applyFont="1" applyFill="1" applyBorder="1" applyAlignment="1"/>
    <xf numFmtId="43" fontId="31" fillId="20" borderId="21" xfId="0" applyNumberFormat="1" applyFont="1" applyFill="1" applyBorder="1" applyAlignment="1">
      <alignment horizontal="center"/>
    </xf>
    <xf numFmtId="10" fontId="36" fillId="20" borderId="21" xfId="0" applyNumberFormat="1" applyFont="1" applyFill="1" applyBorder="1" applyAlignment="1">
      <alignment horizontal="center"/>
    </xf>
    <xf numFmtId="2" fontId="36" fillId="20" borderId="21" xfId="0" applyNumberFormat="1" applyFont="1" applyFill="1" applyBorder="1" applyAlignment="1">
      <alignment horizontal="center"/>
    </xf>
    <xf numFmtId="0" fontId="30" fillId="20" borderId="3" xfId="0" applyFont="1" applyFill="1" applyBorder="1" applyAlignment="1">
      <alignment horizontal="center"/>
    </xf>
    <xf numFmtId="0" fontId="30" fillId="20" borderId="3" xfId="0" applyFont="1" applyFill="1" applyBorder="1"/>
    <xf numFmtId="43" fontId="31" fillId="20" borderId="3" xfId="0" applyNumberFormat="1" applyFont="1" applyFill="1" applyBorder="1" applyAlignment="1">
      <alignment horizontal="center"/>
    </xf>
    <xf numFmtId="2" fontId="36" fillId="20" borderId="3" xfId="0" applyNumberFormat="1" applyFont="1" applyFill="1" applyBorder="1" applyAlignment="1">
      <alignment horizontal="center"/>
    </xf>
    <xf numFmtId="43" fontId="4" fillId="20" borderId="13" xfId="0" applyNumberFormat="1" applyFont="1" applyFill="1" applyBorder="1"/>
    <xf numFmtId="10" fontId="35" fillId="20" borderId="13" xfId="4" applyNumberFormat="1" applyFont="1" applyFill="1" applyBorder="1" applyAlignment="1">
      <alignment horizontal="center"/>
    </xf>
    <xf numFmtId="2" fontId="65" fillId="20" borderId="13" xfId="0" applyNumberFormat="1" applyFont="1" applyFill="1" applyBorder="1" applyAlignment="1">
      <alignment horizontal="center"/>
    </xf>
    <xf numFmtId="0" fontId="30" fillId="3" borderId="21" xfId="0" applyFont="1" applyFill="1" applyBorder="1"/>
    <xf numFmtId="0" fontId="31" fillId="3" borderId="0" xfId="0" applyFont="1" applyFill="1" applyBorder="1" applyAlignment="1">
      <alignment horizontal="right"/>
    </xf>
    <xf numFmtId="0" fontId="31" fillId="3" borderId="21" xfId="0" applyFont="1" applyFill="1" applyBorder="1" applyAlignment="1">
      <alignment horizontal="center"/>
    </xf>
    <xf numFmtId="0" fontId="30" fillId="3" borderId="3" xfId="0" applyFont="1" applyFill="1" applyBorder="1"/>
    <xf numFmtId="39" fontId="24" fillId="3" borderId="3" xfId="0" applyNumberFormat="1" applyFont="1" applyFill="1" applyBorder="1" applyAlignment="1" applyProtection="1">
      <alignment horizontal="right"/>
    </xf>
    <xf numFmtId="39" fontId="24" fillId="3" borderId="3" xfId="0" applyNumberFormat="1" applyFont="1" applyFill="1" applyBorder="1" applyAlignment="1" applyProtection="1">
      <alignment horizontal="center"/>
    </xf>
    <xf numFmtId="0" fontId="31" fillId="3" borderId="0" xfId="0" applyFont="1" applyFill="1"/>
    <xf numFmtId="0" fontId="30" fillId="3" borderId="0" xfId="0" applyFont="1" applyFill="1"/>
    <xf numFmtId="0" fontId="31" fillId="3" borderId="0" xfId="0" applyFont="1" applyFill="1" applyAlignment="1">
      <alignment horizontal="center"/>
    </xf>
    <xf numFmtId="168" fontId="31" fillId="3" borderId="4" xfId="0" applyNumberFormat="1" applyFont="1" applyFill="1" applyBorder="1" applyAlignment="1">
      <alignment horizontal="center"/>
    </xf>
    <xf numFmtId="0" fontId="4" fillId="3" borderId="0" xfId="0" applyFont="1" applyFill="1"/>
    <xf numFmtId="0" fontId="5" fillId="3" borderId="0" xfId="0" applyFont="1" applyFill="1"/>
    <xf numFmtId="0" fontId="4" fillId="3" borderId="0" xfId="0" applyFont="1" applyFill="1" applyAlignment="1">
      <alignment horizontal="center"/>
    </xf>
    <xf numFmtId="168" fontId="4" fillId="3" borderId="4" xfId="0" applyNumberFormat="1" applyFont="1" applyFill="1" applyBorder="1" applyAlignment="1">
      <alignment horizontal="right"/>
    </xf>
    <xf numFmtId="168" fontId="4" fillId="3" borderId="4" xfId="0" applyNumberFormat="1" applyFont="1" applyFill="1" applyBorder="1" applyAlignment="1">
      <alignment horizontal="center"/>
    </xf>
    <xf numFmtId="39" fontId="7" fillId="3" borderId="0" xfId="0" applyNumberFormat="1" applyFont="1" applyFill="1" applyBorder="1" applyAlignment="1" applyProtection="1">
      <alignment horizontal="left"/>
    </xf>
    <xf numFmtId="0" fontId="7" fillId="3" borderId="0" xfId="0" applyFont="1" applyFill="1" applyBorder="1" applyAlignment="1">
      <alignment horizontal="center"/>
    </xf>
    <xf numFmtId="168" fontId="7" fillId="3" borderId="4" xfId="10" applyNumberFormat="1" applyFont="1" applyFill="1" applyBorder="1" applyAlignment="1">
      <alignment horizontal="right"/>
    </xf>
    <xf numFmtId="168" fontId="78" fillId="3" borderId="4" xfId="0" applyNumberFormat="1" applyFont="1" applyFill="1" applyBorder="1" applyAlignment="1" applyProtection="1">
      <alignment horizontal="right"/>
    </xf>
    <xf numFmtId="168" fontId="7" fillId="3" borderId="4" xfId="0" applyNumberFormat="1" applyFont="1" applyFill="1" applyBorder="1" applyAlignment="1" applyProtection="1">
      <alignment horizontal="right"/>
    </xf>
    <xf numFmtId="0" fontId="40" fillId="3" borderId="21" xfId="0" applyFont="1" applyFill="1" applyBorder="1" applyAlignment="1">
      <alignment horizontal="right"/>
    </xf>
    <xf numFmtId="168" fontId="24" fillId="3" borderId="17" xfId="0" applyNumberFormat="1" applyFont="1" applyFill="1" applyBorder="1" applyAlignment="1" applyProtection="1">
      <alignment horizontal="right"/>
    </xf>
    <xf numFmtId="168" fontId="24" fillId="3" borderId="0" xfId="0" applyNumberFormat="1" applyFont="1" applyFill="1" applyBorder="1" applyAlignment="1">
      <alignment horizontal="center"/>
    </xf>
    <xf numFmtId="168" fontId="24" fillId="3" borderId="0" xfId="0" applyNumberFormat="1" applyFont="1" applyFill="1" applyBorder="1" applyAlignment="1">
      <alignment horizontal="right"/>
    </xf>
    <xf numFmtId="0" fontId="79" fillId="3" borderId="18" xfId="0" applyFont="1" applyFill="1" applyBorder="1" applyAlignment="1">
      <alignment horizontal="center"/>
    </xf>
    <xf numFmtId="0" fontId="24" fillId="3" borderId="0" xfId="0" applyFont="1" applyFill="1" applyBorder="1" applyAlignment="1">
      <alignment horizontal="right"/>
    </xf>
    <xf numFmtId="0" fontId="24" fillId="3" borderId="3" xfId="0" applyFont="1" applyFill="1" applyBorder="1" applyAlignment="1">
      <alignment horizontal="left"/>
    </xf>
    <xf numFmtId="0" fontId="70" fillId="3" borderId="3" xfId="0" applyFont="1" applyFill="1" applyBorder="1" applyAlignment="1">
      <alignment horizontal="center"/>
    </xf>
    <xf numFmtId="168" fontId="24" fillId="3" borderId="19" xfId="0" applyNumberFormat="1" applyFont="1" applyFill="1" applyBorder="1" applyAlignment="1" applyProtection="1">
      <alignment horizontal="right"/>
    </xf>
    <xf numFmtId="168" fontId="24" fillId="3" borderId="3" xfId="0" applyNumberFormat="1" applyFont="1" applyFill="1" applyBorder="1" applyAlignment="1" applyProtection="1">
      <alignment horizontal="center"/>
    </xf>
    <xf numFmtId="168" fontId="24" fillId="3" borderId="3" xfId="0" applyNumberFormat="1" applyFont="1" applyFill="1" applyBorder="1" applyAlignment="1" applyProtection="1">
      <alignment horizontal="right"/>
    </xf>
    <xf numFmtId="0" fontId="79" fillId="3" borderId="20" xfId="0" applyFont="1" applyFill="1" applyBorder="1" applyAlignment="1">
      <alignment horizontal="center"/>
    </xf>
    <xf numFmtId="0" fontId="24" fillId="3" borderId="3" xfId="0" applyFont="1" applyFill="1" applyBorder="1" applyAlignment="1">
      <alignment horizontal="right"/>
    </xf>
    <xf numFmtId="168" fontId="7" fillId="3" borderId="2" xfId="0" applyNumberFormat="1" applyFont="1" applyFill="1" applyBorder="1" applyAlignment="1" applyProtection="1">
      <alignment horizontal="right"/>
    </xf>
    <xf numFmtId="15" fontId="30" fillId="3" borderId="21" xfId="0" applyNumberFormat="1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right"/>
    </xf>
    <xf numFmtId="0" fontId="4" fillId="3" borderId="0" xfId="0" applyFont="1" applyFill="1" applyBorder="1" applyAlignment="1">
      <alignment horizontal="center"/>
    </xf>
    <xf numFmtId="43" fontId="4" fillId="3" borderId="0" xfId="0" applyNumberFormat="1" applyFont="1" applyFill="1" applyBorder="1" applyAlignment="1">
      <alignment horizontal="right"/>
    </xf>
    <xf numFmtId="43" fontId="4" fillId="3" borderId="3" xfId="0" applyNumberFormat="1" applyFont="1" applyFill="1" applyBorder="1" applyAlignment="1">
      <alignment horizontal="right"/>
    </xf>
    <xf numFmtId="0" fontId="4" fillId="3" borderId="4" xfId="0" applyFont="1" applyFill="1" applyBorder="1"/>
    <xf numFmtId="43" fontId="4" fillId="3" borderId="4" xfId="0" applyNumberFormat="1" applyFont="1" applyFill="1" applyBorder="1" applyAlignment="1">
      <alignment horizontal="right"/>
    </xf>
    <xf numFmtId="0" fontId="5" fillId="3" borderId="21" xfId="0" applyFont="1" applyFill="1" applyBorder="1" applyAlignment="1"/>
    <xf numFmtId="168" fontId="4" fillId="3" borderId="21" xfId="0" applyNumberFormat="1" applyFont="1" applyFill="1" applyBorder="1" applyAlignment="1">
      <alignment horizontal="center" vertical="center"/>
    </xf>
    <xf numFmtId="0" fontId="4" fillId="3" borderId="21" xfId="0" applyNumberFormat="1" applyFont="1" applyFill="1" applyBorder="1" applyAlignment="1">
      <alignment horizontal="right"/>
    </xf>
    <xf numFmtId="0" fontId="5" fillId="3" borderId="3" xfId="0" applyFont="1" applyFill="1" applyBorder="1" applyAlignment="1"/>
    <xf numFmtId="168" fontId="4" fillId="3" borderId="3" xfId="0" applyNumberFormat="1" applyFont="1" applyFill="1" applyBorder="1" applyAlignment="1">
      <alignment horizontal="center" vertical="center"/>
    </xf>
    <xf numFmtId="168" fontId="4" fillId="3" borderId="3" xfId="0" applyNumberFormat="1" applyFont="1" applyFill="1" applyBorder="1" applyAlignment="1">
      <alignment horizontal="right"/>
    </xf>
    <xf numFmtId="168" fontId="7" fillId="3" borderId="3" xfId="0" applyNumberFormat="1" applyFont="1" applyFill="1" applyBorder="1" applyAlignment="1" applyProtection="1">
      <alignment horizontal="right"/>
    </xf>
    <xf numFmtId="0" fontId="31" fillId="3" borderId="0" xfId="0" applyFont="1" applyFill="1" applyBorder="1" applyAlignment="1"/>
    <xf numFmtId="168" fontId="31" fillId="3" borderId="4" xfId="0" applyNumberFormat="1" applyFont="1" applyFill="1" applyBorder="1"/>
    <xf numFmtId="0" fontId="30" fillId="0" borderId="0" xfId="0" applyFont="1" applyFill="1" applyAlignment="1">
      <alignment horizontal="left"/>
    </xf>
    <xf numFmtId="10" fontId="35" fillId="0" borderId="1" xfId="4" applyNumberFormat="1" applyFont="1" applyFill="1" applyBorder="1" applyAlignment="1">
      <alignment horizontal="center"/>
    </xf>
    <xf numFmtId="0" fontId="30" fillId="0" borderId="0" xfId="0" applyFont="1" applyFill="1" applyAlignment="1">
      <alignment horizontal="center"/>
    </xf>
    <xf numFmtId="0" fontId="40" fillId="18" borderId="21" xfId="0" applyFont="1" applyFill="1" applyBorder="1"/>
    <xf numFmtId="0" fontId="40" fillId="18" borderId="21" xfId="0" applyFont="1" applyFill="1" applyBorder="1" applyAlignment="1">
      <alignment horizontal="center"/>
    </xf>
    <xf numFmtId="39" fontId="24" fillId="18" borderId="32" xfId="0" applyNumberFormat="1" applyFont="1" applyFill="1" applyBorder="1" applyAlignment="1" applyProtection="1">
      <alignment horizontal="center"/>
    </xf>
    <xf numFmtId="39" fontId="24" fillId="18" borderId="21" xfId="0" applyNumberFormat="1" applyFont="1" applyFill="1" applyBorder="1" applyAlignment="1" applyProtection="1">
      <alignment horizontal="center"/>
    </xf>
    <xf numFmtId="0" fontId="24" fillId="18" borderId="33" xfId="0" applyFont="1" applyFill="1" applyBorder="1" applyAlignment="1">
      <alignment horizontal="center"/>
    </xf>
    <xf numFmtId="39" fontId="24" fillId="18" borderId="3" xfId="0" applyNumberFormat="1" applyFont="1" applyFill="1" applyBorder="1" applyAlignment="1" applyProtection="1">
      <alignment horizontal="left"/>
    </xf>
    <xf numFmtId="39" fontId="70" fillId="18" borderId="3" xfId="0" applyNumberFormat="1" applyFont="1" applyFill="1" applyBorder="1" applyAlignment="1" applyProtection="1">
      <alignment horizontal="center"/>
    </xf>
    <xf numFmtId="39" fontId="24" fillId="18" borderId="19" xfId="0" applyNumberFormat="1" applyFont="1" applyFill="1" applyBorder="1" applyAlignment="1" applyProtection="1">
      <alignment horizontal="center"/>
    </xf>
    <xf numFmtId="39" fontId="24" fillId="18" borderId="3" xfId="0" applyNumberFormat="1" applyFont="1" applyFill="1" applyBorder="1" applyAlignment="1" applyProtection="1">
      <alignment horizontal="center"/>
    </xf>
    <xf numFmtId="39" fontId="24" fillId="18" borderId="3" xfId="0" applyNumberFormat="1" applyFont="1" applyFill="1" applyBorder="1" applyAlignment="1" applyProtection="1">
      <alignment horizontal="center" wrapText="1"/>
    </xf>
    <xf numFmtId="39" fontId="24" fillId="18" borderId="20" xfId="0" applyNumberFormat="1" applyFont="1" applyFill="1" applyBorder="1" applyAlignment="1" applyProtection="1">
      <alignment horizontal="center"/>
    </xf>
    <xf numFmtId="0" fontId="40" fillId="18" borderId="3" xfId="0" applyFont="1" applyFill="1" applyBorder="1" applyAlignment="1">
      <alignment horizontal="center"/>
    </xf>
    <xf numFmtId="168" fontId="25" fillId="18" borderId="4" xfId="0" applyNumberFormat="1" applyFont="1" applyFill="1" applyBorder="1" applyAlignment="1" applyProtection="1">
      <alignment horizontal="right"/>
    </xf>
    <xf numFmtId="9" fontId="25" fillId="18" borderId="4" xfId="4" applyFont="1" applyFill="1" applyBorder="1" applyAlignment="1" applyProtection="1">
      <alignment horizontal="right"/>
    </xf>
    <xf numFmtId="168" fontId="60" fillId="18" borderId="4" xfId="0" applyNumberFormat="1" applyFont="1" applyFill="1" applyBorder="1" applyAlignment="1">
      <alignment horizontal="center"/>
    </xf>
    <xf numFmtId="0" fontId="24" fillId="18" borderId="0" xfId="0" applyFont="1" applyFill="1" applyBorder="1" applyAlignment="1">
      <alignment horizontal="left"/>
    </xf>
    <xf numFmtId="0" fontId="40" fillId="18" borderId="0" xfId="0" applyFont="1" applyFill="1" applyBorder="1" applyAlignment="1">
      <alignment horizontal="center"/>
    </xf>
    <xf numFmtId="168" fontId="24" fillId="18" borderId="4" xfId="0" applyNumberFormat="1" applyFont="1" applyFill="1" applyBorder="1" applyAlignment="1" applyProtection="1">
      <alignment horizontal="right"/>
    </xf>
    <xf numFmtId="168" fontId="24" fillId="18" borderId="4" xfId="0" applyNumberFormat="1" applyFont="1" applyFill="1" applyBorder="1" applyAlignment="1">
      <alignment horizontal="right"/>
    </xf>
    <xf numFmtId="168" fontId="40" fillId="18" borderId="4" xfId="0" applyNumberFormat="1" applyFont="1" applyFill="1" applyBorder="1" applyAlignment="1">
      <alignment horizontal="center"/>
    </xf>
    <xf numFmtId="168" fontId="25" fillId="18" borderId="4" xfId="0" applyNumberFormat="1" applyFont="1" applyFill="1" applyBorder="1" applyAlignment="1">
      <alignment horizontal="right"/>
    </xf>
    <xf numFmtId="0" fontId="31" fillId="18" borderId="0" xfId="0" applyFont="1" applyFill="1" applyAlignment="1">
      <alignment horizontal="center"/>
    </xf>
    <xf numFmtId="0" fontId="31" fillId="18" borderId="0" xfId="0" applyFont="1" applyFill="1" applyBorder="1" applyAlignment="1"/>
    <xf numFmtId="168" fontId="31" fillId="18" borderId="4" xfId="0" applyNumberFormat="1" applyFont="1" applyFill="1" applyBorder="1"/>
    <xf numFmtId="43" fontId="31" fillId="18" borderId="4" xfId="0" applyNumberFormat="1" applyFont="1" applyFill="1" applyBorder="1"/>
    <xf numFmtId="0" fontId="4" fillId="18" borderId="0" xfId="0" applyFont="1" applyFill="1" applyAlignment="1">
      <alignment horizontal="center"/>
    </xf>
    <xf numFmtId="0" fontId="4" fillId="18" borderId="0" xfId="0" applyFont="1" applyFill="1" applyBorder="1" applyAlignment="1"/>
    <xf numFmtId="168" fontId="4" fillId="18" borderId="4" xfId="0" applyNumberFormat="1" applyFont="1" applyFill="1" applyBorder="1"/>
    <xf numFmtId="168" fontId="4" fillId="18" borderId="4" xfId="0" applyNumberFormat="1" applyFont="1" applyFill="1" applyBorder="1" applyAlignment="1">
      <alignment horizontal="right"/>
    </xf>
    <xf numFmtId="0" fontId="4" fillId="18" borderId="21" xfId="0" applyFont="1" applyFill="1" applyBorder="1" applyAlignment="1">
      <alignment horizontal="left"/>
    </xf>
    <xf numFmtId="0" fontId="31" fillId="18" borderId="21" xfId="0" applyFont="1" applyFill="1" applyBorder="1" applyAlignment="1"/>
    <xf numFmtId="43" fontId="13" fillId="18" borderId="21" xfId="1" applyNumberFormat="1" applyFont="1" applyFill="1" applyBorder="1" applyAlignment="1" applyProtection="1">
      <alignment horizontal="center"/>
    </xf>
    <xf numFmtId="43" fontId="31" fillId="18" borderId="21" xfId="0" applyNumberFormat="1" applyFont="1" applyFill="1" applyBorder="1" applyAlignment="1">
      <alignment horizontal="center"/>
    </xf>
    <xf numFmtId="10" fontId="36" fillId="18" borderId="21" xfId="0" applyNumberFormat="1" applyFont="1" applyFill="1" applyBorder="1" applyAlignment="1">
      <alignment horizontal="center"/>
    </xf>
    <xf numFmtId="2" fontId="35" fillId="18" borderId="21" xfId="0" applyNumberFormat="1" applyFont="1" applyFill="1" applyBorder="1" applyAlignment="1">
      <alignment horizontal="center"/>
    </xf>
    <xf numFmtId="0" fontId="30" fillId="18" borderId="3" xfId="0" applyFont="1" applyFill="1" applyBorder="1" applyAlignment="1">
      <alignment horizontal="center"/>
    </xf>
    <xf numFmtId="0" fontId="30" fillId="18" borderId="3" xfId="0" applyFont="1" applyFill="1" applyBorder="1"/>
    <xf numFmtId="43" fontId="31" fillId="18" borderId="3" xfId="0" applyNumberFormat="1" applyFont="1" applyFill="1" applyBorder="1" applyAlignment="1">
      <alignment horizontal="center"/>
    </xf>
    <xf numFmtId="2" fontId="35" fillId="18" borderId="3" xfId="0" applyNumberFormat="1" applyFont="1" applyFill="1" applyBorder="1" applyAlignment="1">
      <alignment horizontal="center"/>
    </xf>
    <xf numFmtId="39" fontId="13" fillId="18" borderId="3" xfId="0" applyNumberFormat="1" applyFont="1" applyFill="1" applyBorder="1" applyAlignment="1" applyProtection="1">
      <alignment horizontal="center"/>
    </xf>
    <xf numFmtId="43" fontId="4" fillId="18" borderId="13" xfId="0" applyNumberFormat="1" applyFont="1" applyFill="1" applyBorder="1"/>
    <xf numFmtId="10" fontId="35" fillId="18" borderId="13" xfId="4" applyNumberFormat="1" applyFont="1" applyFill="1" applyBorder="1" applyAlignment="1">
      <alignment horizontal="center"/>
    </xf>
    <xf numFmtId="0" fontId="64" fillId="18" borderId="13" xfId="0" applyFont="1" applyFill="1" applyBorder="1"/>
    <xf numFmtId="10" fontId="35" fillId="18" borderId="4" xfId="4" applyNumberFormat="1" applyFont="1" applyFill="1" applyBorder="1" applyAlignment="1">
      <alignment horizontal="center"/>
    </xf>
    <xf numFmtId="0" fontId="53" fillId="18" borderId="4" xfId="0" applyFont="1" applyFill="1" applyBorder="1"/>
    <xf numFmtId="0" fontId="31" fillId="18" borderId="4" xfId="0" applyFont="1" applyFill="1" applyBorder="1"/>
    <xf numFmtId="0" fontId="31" fillId="18" borderId="4" xfId="0" applyFont="1" applyFill="1" applyBorder="1" applyAlignment="1">
      <alignment horizontal="center"/>
    </xf>
    <xf numFmtId="10" fontId="36" fillId="18" borderId="4" xfId="4" applyNumberFormat="1" applyFont="1" applyFill="1" applyBorder="1" applyAlignment="1">
      <alignment horizontal="center"/>
    </xf>
    <xf numFmtId="10" fontId="35" fillId="18" borderId="4" xfId="4" applyNumberFormat="1" applyFont="1" applyFill="1" applyBorder="1"/>
    <xf numFmtId="0" fontId="31" fillId="0" borderId="0" xfId="0" applyFont="1" applyFill="1" applyAlignment="1">
      <alignment horizontal="center"/>
    </xf>
    <xf numFmtId="0" fontId="30" fillId="0" borderId="0" xfId="0" applyFont="1" applyFill="1" applyAlignment="1">
      <alignment horizontal="left"/>
    </xf>
    <xf numFmtId="0" fontId="30" fillId="0" borderId="0" xfId="0" applyFont="1" applyFill="1" applyAlignment="1">
      <alignment horizontal="center"/>
    </xf>
    <xf numFmtId="168" fontId="75" fillId="19" borderId="0" xfId="0" applyNumberFormat="1" applyFont="1" applyFill="1"/>
    <xf numFmtId="0" fontId="31" fillId="0" borderId="0" xfId="0" applyFont="1" applyFill="1" applyAlignment="1">
      <alignment horizontal="center"/>
    </xf>
    <xf numFmtId="0" fontId="30" fillId="0" borderId="0" xfId="0" applyFont="1" applyFill="1" applyAlignment="1">
      <alignment horizontal="center"/>
    </xf>
    <xf numFmtId="0" fontId="30" fillId="21" borderId="0" xfId="0" applyFont="1" applyFill="1"/>
    <xf numFmtId="0" fontId="5" fillId="21" borderId="0" xfId="0" applyFont="1" applyFill="1"/>
    <xf numFmtId="0" fontId="72" fillId="21" borderId="0" xfId="0" applyFont="1" applyFill="1"/>
    <xf numFmtId="0" fontId="5" fillId="17" borderId="3" xfId="0" applyFont="1" applyFill="1" applyBorder="1"/>
    <xf numFmtId="0" fontId="30" fillId="17" borderId="42" xfId="0" applyFont="1" applyFill="1" applyBorder="1"/>
    <xf numFmtId="0" fontId="72" fillId="0" borderId="0" xfId="0" applyFont="1" applyFill="1"/>
    <xf numFmtId="0" fontId="73" fillId="0" borderId="0" xfId="0" applyFont="1" applyFill="1"/>
    <xf numFmtId="0" fontId="5" fillId="0" borderId="0" xfId="0" applyFont="1" applyFill="1"/>
    <xf numFmtId="0" fontId="5" fillId="0" borderId="0" xfId="0" applyFont="1" applyFill="1" applyBorder="1"/>
    <xf numFmtId="168" fontId="31" fillId="0" borderId="0" xfId="0" applyNumberFormat="1" applyFont="1" applyFill="1" applyBorder="1"/>
    <xf numFmtId="0" fontId="31" fillId="0" borderId="0" xfId="0" applyNumberFormat="1" applyFont="1" applyFill="1" applyBorder="1" applyAlignment="1">
      <alignment horizontal="center"/>
    </xf>
    <xf numFmtId="168" fontId="30" fillId="0" borderId="43" xfId="0" applyNumberFormat="1" applyFont="1" applyFill="1" applyBorder="1" applyAlignment="1">
      <alignment horizontal="center"/>
    </xf>
    <xf numFmtId="0" fontId="74" fillId="0" borderId="0" xfId="0" applyFont="1" applyFill="1" applyBorder="1" applyAlignment="1"/>
    <xf numFmtId="0" fontId="30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left"/>
    </xf>
    <xf numFmtId="43" fontId="4" fillId="0" borderId="0" xfId="0" applyNumberFormat="1" applyFont="1" applyFill="1" applyBorder="1"/>
    <xf numFmtId="0" fontId="16" fillId="0" borderId="26" xfId="2" applyFont="1" applyFill="1" applyBorder="1" applyAlignment="1">
      <alignment horizontal="center"/>
    </xf>
    <xf numFmtId="0" fontId="4" fillId="0" borderId="0" xfId="2" applyFont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171" fontId="4" fillId="0" borderId="0" xfId="2" applyNumberFormat="1" applyFont="1" applyAlignment="1">
      <alignment horizontal="center" vertical="center"/>
    </xf>
    <xf numFmtId="0" fontId="4" fillId="0" borderId="25" xfId="2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169" fontId="4" fillId="0" borderId="0" xfId="0" applyNumberFormat="1" applyFont="1" applyFill="1" applyAlignment="1">
      <alignment horizontal="center"/>
    </xf>
    <xf numFmtId="0" fontId="15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167" fontId="7" fillId="0" borderId="0" xfId="0" applyNumberFormat="1" applyFont="1" applyFill="1" applyAlignment="1">
      <alignment horizontal="center"/>
    </xf>
    <xf numFmtId="0" fontId="71" fillId="0" borderId="0" xfId="0" applyFont="1" applyFill="1" applyAlignment="1">
      <alignment horizontal="center"/>
    </xf>
    <xf numFmtId="168" fontId="71" fillId="0" borderId="0" xfId="0" applyNumberFormat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/>
    </xf>
    <xf numFmtId="0" fontId="24" fillId="0" borderId="0" xfId="0" applyFont="1" applyFill="1" applyAlignment="1">
      <alignment horizontal="center"/>
    </xf>
    <xf numFmtId="168" fontId="24" fillId="0" borderId="0" xfId="0" applyNumberFormat="1" applyFont="1" applyFill="1" applyBorder="1" applyAlignment="1">
      <alignment horizontal="center"/>
    </xf>
    <xf numFmtId="169" fontId="7" fillId="0" borderId="0" xfId="0" applyNumberFormat="1" applyFont="1" applyFill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7" fillId="0" borderId="15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/>
    </xf>
    <xf numFmtId="0" fontId="31" fillId="0" borderId="0" xfId="0" applyFont="1" applyFill="1" applyAlignment="1">
      <alignment horizontal="center"/>
    </xf>
    <xf numFmtId="0" fontId="31" fillId="3" borderId="21" xfId="0" applyFont="1" applyFill="1" applyBorder="1" applyAlignment="1">
      <alignment horizontal="left" vertical="center"/>
    </xf>
    <xf numFmtId="0" fontId="31" fillId="3" borderId="3" xfId="0" applyFont="1" applyFill="1" applyBorder="1" applyAlignment="1">
      <alignment horizontal="left" vertical="center"/>
    </xf>
    <xf numFmtId="0" fontId="31" fillId="3" borderId="21" xfId="0" applyFont="1" applyFill="1" applyBorder="1" applyAlignment="1">
      <alignment horizontal="center" vertical="center"/>
    </xf>
    <xf numFmtId="0" fontId="31" fillId="3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/>
    </xf>
    <xf numFmtId="171" fontId="4" fillId="0" borderId="0" xfId="0" applyNumberFormat="1" applyFont="1" applyFill="1" applyAlignment="1">
      <alignment horizontal="left"/>
    </xf>
    <xf numFmtId="0" fontId="4" fillId="3" borderId="2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68" fontId="4" fillId="3" borderId="21" xfId="0" applyNumberFormat="1" applyFont="1" applyFill="1" applyBorder="1" applyAlignment="1">
      <alignment horizontal="center" vertical="center"/>
    </xf>
    <xf numFmtId="168" fontId="4" fillId="3" borderId="3" xfId="0" applyNumberFormat="1" applyFont="1" applyFill="1" applyBorder="1" applyAlignment="1">
      <alignment horizontal="center" vertical="center"/>
    </xf>
    <xf numFmtId="0" fontId="4" fillId="13" borderId="0" xfId="0" applyFont="1" applyFill="1" applyAlignment="1">
      <alignment horizontal="center" vertical="center"/>
    </xf>
    <xf numFmtId="0" fontId="4" fillId="13" borderId="3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/>
    </xf>
    <xf numFmtId="169" fontId="4" fillId="0" borderId="0" xfId="0" applyNumberFormat="1" applyFont="1" applyFill="1" applyAlignment="1">
      <alignment horizontal="left"/>
    </xf>
    <xf numFmtId="0" fontId="4" fillId="3" borderId="4" xfId="0" applyFont="1" applyFill="1" applyBorder="1" applyAlignment="1">
      <alignment horizontal="center"/>
    </xf>
    <xf numFmtId="0" fontId="4" fillId="0" borderId="22" xfId="0" applyNumberFormat="1" applyFont="1" applyFill="1" applyBorder="1" applyAlignment="1">
      <alignment horizontal="center"/>
    </xf>
    <xf numFmtId="0" fontId="4" fillId="0" borderId="13" xfId="0" applyNumberFormat="1" applyFont="1" applyFill="1" applyBorder="1" applyAlignment="1">
      <alignment horizontal="center"/>
    </xf>
    <xf numFmtId="0" fontId="4" fillId="0" borderId="7" xfId="0" applyNumberFormat="1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0" fontId="4" fillId="18" borderId="22" xfId="0" applyFont="1" applyFill="1" applyBorder="1" applyAlignment="1">
      <alignment horizontal="center"/>
    </xf>
    <xf numFmtId="0" fontId="4" fillId="18" borderId="13" xfId="0" applyFont="1" applyFill="1" applyBorder="1" applyAlignment="1">
      <alignment horizontal="center"/>
    </xf>
    <xf numFmtId="0" fontId="31" fillId="0" borderId="0" xfId="0" applyFont="1" applyFill="1" applyAlignment="1">
      <alignment horizontal="left"/>
    </xf>
    <xf numFmtId="0" fontId="54" fillId="0" borderId="0" xfId="0" applyFont="1" applyFill="1" applyAlignment="1">
      <alignment horizontal="left"/>
    </xf>
    <xf numFmtId="167" fontId="54" fillId="0" borderId="1" xfId="0" applyNumberFormat="1" applyFont="1" applyFill="1" applyBorder="1" applyAlignment="1">
      <alignment horizontal="left"/>
    </xf>
    <xf numFmtId="0" fontId="4" fillId="20" borderId="22" xfId="0" applyFont="1" applyFill="1" applyBorder="1" applyAlignment="1">
      <alignment horizontal="center"/>
    </xf>
    <xf numFmtId="0" fontId="4" fillId="20" borderId="13" xfId="0" applyFont="1" applyFill="1" applyBorder="1" applyAlignment="1">
      <alignment horizontal="center"/>
    </xf>
    <xf numFmtId="167" fontId="4" fillId="0" borderId="1" xfId="0" applyNumberFormat="1" applyFont="1" applyFill="1" applyBorder="1" applyAlignment="1">
      <alignment horizontal="left"/>
    </xf>
    <xf numFmtId="167" fontId="4" fillId="0" borderId="0" xfId="0" applyNumberFormat="1" applyFont="1" applyFill="1" applyAlignment="1">
      <alignment horizontal="center"/>
    </xf>
    <xf numFmtId="0" fontId="4" fillId="17" borderId="0" xfId="0" applyFont="1" applyFill="1" applyBorder="1" applyAlignment="1">
      <alignment horizontal="center" vertical="center"/>
    </xf>
    <xf numFmtId="0" fontId="4" fillId="17" borderId="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0" fontId="30" fillId="0" borderId="0" xfId="0" applyFont="1" applyFill="1" applyAlignment="1">
      <alignment horizontal="left"/>
    </xf>
    <xf numFmtId="0" fontId="4" fillId="17" borderId="39" xfId="0" applyFont="1" applyFill="1" applyBorder="1" applyAlignment="1">
      <alignment horizontal="left"/>
    </xf>
    <xf numFmtId="0" fontId="4" fillId="17" borderId="41" xfId="0" applyFont="1" applyFill="1" applyBorder="1" applyAlignment="1">
      <alignment horizontal="left"/>
    </xf>
    <xf numFmtId="0" fontId="30" fillId="0" borderId="0" xfId="0" applyFont="1" applyFill="1" applyAlignment="1">
      <alignment horizontal="center"/>
    </xf>
    <xf numFmtId="0" fontId="4" fillId="17" borderId="4" xfId="0" applyFont="1" applyFill="1" applyBorder="1" applyAlignment="1">
      <alignment horizontal="center"/>
    </xf>
    <xf numFmtId="0" fontId="4" fillId="13" borderId="0" xfId="0" applyFont="1" applyFill="1" applyBorder="1" applyAlignment="1">
      <alignment horizontal="center" vertical="center"/>
    </xf>
    <xf numFmtId="15" fontId="4" fillId="17" borderId="0" xfId="0" applyNumberFormat="1" applyFont="1" applyFill="1" applyBorder="1" applyAlignment="1">
      <alignment horizontal="center" vertical="center"/>
    </xf>
    <xf numFmtId="15" fontId="4" fillId="17" borderId="3" xfId="0" applyNumberFormat="1" applyFont="1" applyFill="1" applyBorder="1" applyAlignment="1">
      <alignment horizontal="center" vertical="center"/>
    </xf>
    <xf numFmtId="15" fontId="4" fillId="13" borderId="0" xfId="0" applyNumberFormat="1" applyFont="1" applyFill="1" applyBorder="1" applyAlignment="1">
      <alignment horizontal="center" vertical="center"/>
    </xf>
    <xf numFmtId="15" fontId="4" fillId="13" borderId="3" xfId="0" applyNumberFormat="1" applyFont="1" applyFill="1" applyBorder="1" applyAlignment="1">
      <alignment horizontal="center" vertical="center"/>
    </xf>
    <xf numFmtId="0" fontId="4" fillId="13" borderId="4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  <xf numFmtId="15" fontId="4" fillId="3" borderId="0" xfId="0" applyNumberFormat="1" applyFont="1" applyFill="1" applyBorder="1" applyAlignment="1">
      <alignment horizontal="center" vertical="center"/>
    </xf>
    <xf numFmtId="15" fontId="4" fillId="3" borderId="3" xfId="0" applyNumberFormat="1" applyFont="1" applyFill="1" applyBorder="1" applyAlignment="1">
      <alignment horizontal="center" vertical="center"/>
    </xf>
    <xf numFmtId="49" fontId="31" fillId="10" borderId="0" xfId="0" applyNumberFormat="1" applyFont="1" applyFill="1" applyAlignment="1">
      <alignment horizontal="center"/>
    </xf>
    <xf numFmtId="167" fontId="4" fillId="7" borderId="0" xfId="0" applyNumberFormat="1" applyFont="1" applyFill="1" applyAlignment="1">
      <alignment horizontal="center"/>
    </xf>
    <xf numFmtId="0" fontId="17" fillId="9" borderId="0" xfId="0" applyFont="1" applyFill="1" applyAlignment="1">
      <alignment horizontal="center"/>
    </xf>
    <xf numFmtId="167" fontId="48" fillId="2" borderId="22" xfId="0" applyNumberFormat="1" applyFont="1" applyFill="1" applyBorder="1" applyAlignment="1">
      <alignment horizontal="center" vertical="center"/>
    </xf>
    <xf numFmtId="167" fontId="48" fillId="2" borderId="13" xfId="0" applyNumberFormat="1" applyFont="1" applyFill="1" applyBorder="1" applyAlignment="1">
      <alignment horizontal="center" vertical="center"/>
    </xf>
    <xf numFmtId="167" fontId="48" fillId="2" borderId="7" xfId="0" applyNumberFormat="1" applyFont="1" applyFill="1" applyBorder="1" applyAlignment="1">
      <alignment horizontal="center" vertical="center"/>
    </xf>
    <xf numFmtId="167" fontId="4" fillId="7" borderId="0" xfId="0" applyNumberFormat="1" applyFont="1" applyFill="1" applyAlignment="1">
      <alignment horizontal="left"/>
    </xf>
  </cellXfs>
  <cellStyles count="12">
    <cellStyle name="Comma" xfId="1" builtinId="3"/>
    <cellStyle name="Comma 5" xfId="3"/>
    <cellStyle name="Comma 5 2" xfId="10"/>
    <cellStyle name="Currency" xfId="11" builtinId="4"/>
    <cellStyle name="Normal" xfId="0" builtinId="0"/>
    <cellStyle name="Normal 30" xfId="2"/>
    <cellStyle name="Normal_Cash &amp; Bank bal." xfId="7"/>
    <cellStyle name="Normal_Cash &amp; Bank bal._1" xfId="8"/>
    <cellStyle name="Normal_EXPENSE. (2)" xfId="5"/>
    <cellStyle name="Normal_SCHEDULES" xfId="9"/>
    <cellStyle name="Normal_Sheet1" xfId="6"/>
    <cellStyle name="Percent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1"/>
  <mc:AlternateContent xmlns:mc="http://schemas.openxmlformats.org/markup-compatibility/2006">
    <mc:Choice xmlns:c14="http://schemas.microsoft.com/office/drawing/2007/8/2/chart" Requires="c14">
      <c14:style val="138"/>
    </mc:Choice>
    <mc:Fallback>
      <c:style val="38"/>
    </mc:Fallback>
  </mc:AlternateContent>
  <c:chart>
    <c:title>
      <c:overlay val="0"/>
      <c:spPr>
        <a:solidFill>
          <a:schemeClr val="accent5">
            <a:lumMod val="75000"/>
          </a:schemeClr>
        </a:solidFill>
      </c:spPr>
      <c:txPr>
        <a:bodyPr/>
        <a:lstStyle/>
        <a:p>
          <a:pPr>
            <a:defRPr lang="en-US">
              <a:latin typeface="+mj-lt"/>
            </a:defRPr>
          </a:pPr>
          <a:endParaRPr lang="en-US"/>
        </a:p>
      </c:txPr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Charts!$B$4</c:f>
              <c:strCache>
                <c:ptCount val="1"/>
                <c:pt idx="0">
                  <c:v>REVENUE</c:v>
                </c:pt>
              </c:strCache>
            </c:strRef>
          </c:tx>
          <c:invertIfNegative val="0"/>
          <c:dPt>
            <c:idx val="5"/>
            <c:invertIfNegative val="0"/>
            <c:bubble3D val="0"/>
            <c:spPr>
              <a:scene3d>
                <a:camera prst="orthographicFront"/>
                <a:lightRig rig="threePt" dir="t"/>
              </a:scene3d>
              <a:sp3d>
                <a:contourClr>
                  <a:srgbClr val="000000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Charts!$B$5:$B$12</c:f>
              <c:strCache>
                <c:ptCount val="8"/>
                <c:pt idx="0">
                  <c:v>Rates</c:v>
                </c:pt>
                <c:pt idx="1">
                  <c:v>Lands and Concessions</c:v>
                </c:pt>
                <c:pt idx="2">
                  <c:v>Fees and Fines</c:v>
                </c:pt>
                <c:pt idx="3">
                  <c:v>Licenses</c:v>
                </c:pt>
                <c:pt idx="4">
                  <c:v>Rent</c:v>
                </c:pt>
                <c:pt idx="5">
                  <c:v>Grants</c:v>
                </c:pt>
                <c:pt idx="6">
                  <c:v>Investment Income</c:v>
                </c:pt>
                <c:pt idx="7">
                  <c:v>Miscellaneous</c:v>
                </c:pt>
              </c:strCache>
            </c:strRef>
          </c:cat>
          <c:val>
            <c:numRef>
              <c:f>Charts!$C$5:$C$12</c:f>
              <c:numCache>
                <c:formatCode>#,##0.00_);\(#,##0.00\)</c:formatCode>
                <c:ptCount val="8"/>
                <c:pt idx="0">
                  <c:v>170579.21000000002</c:v>
                </c:pt>
                <c:pt idx="1">
                  <c:v>182943.86</c:v>
                </c:pt>
                <c:pt idx="2">
                  <c:v>161514.5</c:v>
                </c:pt>
                <c:pt idx="3">
                  <c:v>138819</c:v>
                </c:pt>
                <c:pt idx="4">
                  <c:v>35908</c:v>
                </c:pt>
                <c:pt idx="5">
                  <c:v>5018692.24</c:v>
                </c:pt>
                <c:pt idx="6">
                  <c:v>0</c:v>
                </c:pt>
                <c:pt idx="7">
                  <c:v>29445.86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one"/>
        <c:axId val="200045696"/>
        <c:axId val="200364416"/>
        <c:axId val="0"/>
      </c:bar3DChart>
      <c:catAx>
        <c:axId val="200045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>
                <a:latin typeface="+mj-lt"/>
              </a:defRPr>
            </a:pPr>
            <a:endParaRPr lang="en-US"/>
          </a:p>
        </c:txPr>
        <c:crossAx val="200364416"/>
        <c:crosses val="autoZero"/>
        <c:auto val="1"/>
        <c:lblAlgn val="ctr"/>
        <c:lblOffset val="100"/>
        <c:noMultiLvlLbl val="0"/>
      </c:catAx>
      <c:valAx>
        <c:axId val="200364416"/>
        <c:scaling>
          <c:orientation val="minMax"/>
        </c:scaling>
        <c:delete val="0"/>
        <c:axPos val="l"/>
        <c:majorGridlines/>
        <c:numFmt formatCode="#,##0.00_);\(#,##0.00\)" sourceLinked="1"/>
        <c:majorTickMark val="none"/>
        <c:minorTickMark val="none"/>
        <c:tickLblPos val="nextTo"/>
        <c:txPr>
          <a:bodyPr/>
          <a:lstStyle/>
          <a:p>
            <a:pPr>
              <a:defRPr lang="en-US">
                <a:latin typeface="+mj-lt"/>
              </a:defRPr>
            </a:pPr>
            <a:endParaRPr lang="en-US"/>
          </a:p>
        </c:txPr>
        <c:crossAx val="200045696"/>
        <c:crosses val="autoZero"/>
        <c:crossBetween val="between"/>
      </c:valAx>
      <c:spPr>
        <a:scene3d>
          <a:camera prst="orthographicFront"/>
          <a:lightRig rig="threePt" dir="t"/>
        </a:scene3d>
        <a:sp3d/>
      </c:spPr>
    </c:plotArea>
    <c:plotVisOnly val="1"/>
    <c:dispBlanksAs val="gap"/>
    <c:showDLblsOverMax val="0"/>
  </c:chart>
  <c:spPr>
    <a:effectLst>
      <a:innerShdw blurRad="63500" dist="50800" dir="2700000">
        <a:prstClr val="black">
          <a:alpha val="50000"/>
        </a:prstClr>
      </a:innerShdw>
    </a:effectLst>
    <a:scene3d>
      <a:camera prst="orthographicFront"/>
      <a:lightRig rig="threePt" dir="t"/>
    </a:scene3d>
    <a:sp3d prstMaterial="plastic">
      <a:bevelT/>
      <a:bevelB w="165100" prst="coolSlant"/>
    </a:sp3d>
  </c:spPr>
  <c:printSettings>
    <c:headerFooter/>
    <c:pageMargins b="0.75000000000000466" l="0.70000000000000062" r="0.70000000000000062" t="0.75000000000000466" header="0.30000000000000032" footer="0.30000000000000032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Charts!$B$20</c:f>
              <c:strCache>
                <c:ptCount val="1"/>
                <c:pt idx="0">
                  <c:v>EXPENDITURE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/>
            </a:sp3d>
          </c:spPr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>
                    <a:latin typeface="+mj-lt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Charts!$B$21:$B$27</c:f>
              <c:strCache>
                <c:ptCount val="7"/>
                <c:pt idx="0">
                  <c:v>Compensation of Employees</c:v>
                </c:pt>
                <c:pt idx="1">
                  <c:v>Goods and Services</c:v>
                </c:pt>
                <c:pt idx="2">
                  <c:v>Consumption of Fixed Capital</c:v>
                </c:pt>
                <c:pt idx="3">
                  <c:v>Interest </c:v>
                </c:pt>
                <c:pt idx="4">
                  <c:v>Grants</c:v>
                </c:pt>
                <c:pt idx="5">
                  <c:v>Social Benefits</c:v>
                </c:pt>
                <c:pt idx="6">
                  <c:v>Other Expense</c:v>
                </c:pt>
              </c:strCache>
            </c:strRef>
          </c:cat>
          <c:val>
            <c:numRef>
              <c:f>Charts!$C$21:$C$27</c:f>
              <c:numCache>
                <c:formatCode>#,##0.00_);\(#,##0.00\)</c:formatCode>
                <c:ptCount val="7"/>
                <c:pt idx="0">
                  <c:v>1631630.7</c:v>
                </c:pt>
                <c:pt idx="1">
                  <c:v>1246406.8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5125</c:v>
                </c:pt>
                <c:pt idx="6">
                  <c:v>680072.9</c:v>
                </c:pt>
              </c:numCache>
            </c:numRef>
          </c:val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0"/>
        </c:dLbls>
      </c:pie3DChart>
    </c:plotArea>
    <c:plotVisOnly val="1"/>
    <c:dispBlanksAs val="zero"/>
    <c:showDLblsOverMax val="0"/>
  </c:chart>
  <c:spPr>
    <a:scene3d>
      <a:camera prst="orthographicFront"/>
      <a:lightRig rig="threePt" dir="t"/>
    </a:scene3d>
    <a:sp3d>
      <a:bevelT/>
    </a:sp3d>
  </c:spPr>
  <c:printSettings>
    <c:headerFooter/>
    <c:pageMargins b="0.75000000000000566" l="0.70000000000000062" r="0.70000000000000062" t="0.75000000000000566" header="0.30000000000000032" footer="0.30000000000000032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US" u="sng"/>
            </a:pPr>
            <a:r>
              <a:rPr lang="en-US" sz="1300" b="1" u="sng">
                <a:latin typeface="+mj-lt"/>
              </a:rPr>
              <a:t>2017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2014</c:v>
          </c:tx>
          <c:invertIfNegative val="0"/>
          <c:cat>
            <c:strRef>
              <c:f>Chart!$C$8:$C$15</c:f>
              <c:strCache>
                <c:ptCount val="8"/>
                <c:pt idx="0">
                  <c:v>Rates</c:v>
                </c:pt>
                <c:pt idx="1">
                  <c:v>Land and Concessions</c:v>
                </c:pt>
                <c:pt idx="2">
                  <c:v>Fees and Fines</c:v>
                </c:pt>
                <c:pt idx="3">
                  <c:v>Licenses</c:v>
                </c:pt>
                <c:pt idx="4">
                  <c:v>Rent</c:v>
                </c:pt>
                <c:pt idx="5">
                  <c:v>Grants</c:v>
                </c:pt>
                <c:pt idx="6">
                  <c:v>Investment Income</c:v>
                </c:pt>
                <c:pt idx="7">
                  <c:v>Miscellaneous</c:v>
                </c:pt>
              </c:strCache>
            </c:strRef>
          </c:cat>
          <c:val>
            <c:numRef>
              <c:f>Chart!$E$8:$E$15</c:f>
              <c:numCache>
                <c:formatCode>#,##0.00;\(#,##0.00\)</c:formatCode>
                <c:ptCount val="8"/>
                <c:pt idx="0">
                  <c:v>170579.21000000002</c:v>
                </c:pt>
                <c:pt idx="1">
                  <c:v>182943.86</c:v>
                </c:pt>
                <c:pt idx="2">
                  <c:v>161514.5</c:v>
                </c:pt>
                <c:pt idx="3">
                  <c:v>138819</c:v>
                </c:pt>
                <c:pt idx="4">
                  <c:v>35908</c:v>
                </c:pt>
                <c:pt idx="5">
                  <c:v>5018692.24</c:v>
                </c:pt>
                <c:pt idx="6">
                  <c:v>0</c:v>
                </c:pt>
                <c:pt idx="7">
                  <c:v>29445.86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1312512"/>
        <c:axId val="202444800"/>
        <c:axId val="0"/>
      </c:bar3DChart>
      <c:catAx>
        <c:axId val="2013125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02444800"/>
        <c:crosses val="autoZero"/>
        <c:auto val="1"/>
        <c:lblAlgn val="ctr"/>
        <c:lblOffset val="100"/>
        <c:noMultiLvlLbl val="0"/>
      </c:catAx>
      <c:valAx>
        <c:axId val="202444800"/>
        <c:scaling>
          <c:orientation val="minMax"/>
        </c:scaling>
        <c:delete val="0"/>
        <c:axPos val="l"/>
        <c:majorGridlines/>
        <c:numFmt formatCode="#,##0.00;\(#,##0.00\)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013125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3" l="0.70000000000000062" r="0.70000000000000062" t="0.750000000000003" header="0.30000000000000032" footer="0.30000000000000032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US" u="sng"/>
            </a:pPr>
            <a:r>
              <a:rPr lang="en-US" sz="1300" b="1" u="sng">
                <a:latin typeface="+mj-lt"/>
              </a:rPr>
              <a:t>2016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2013</c:v>
          </c:tx>
          <c:invertIfNegative val="0"/>
          <c:cat>
            <c:strRef>
              <c:f>Chart!$C$8:$C$15</c:f>
              <c:strCache>
                <c:ptCount val="8"/>
                <c:pt idx="0">
                  <c:v>Rates</c:v>
                </c:pt>
                <c:pt idx="1">
                  <c:v>Land and Concessions</c:v>
                </c:pt>
                <c:pt idx="2">
                  <c:v>Fees and Fines</c:v>
                </c:pt>
                <c:pt idx="3">
                  <c:v>Licenses</c:v>
                </c:pt>
                <c:pt idx="4">
                  <c:v>Rent</c:v>
                </c:pt>
                <c:pt idx="5">
                  <c:v>Grants</c:v>
                </c:pt>
                <c:pt idx="6">
                  <c:v>Investment Income</c:v>
                </c:pt>
                <c:pt idx="7">
                  <c:v>Miscellaneous</c:v>
                </c:pt>
              </c:strCache>
            </c:strRef>
          </c:cat>
          <c:val>
            <c:numRef>
              <c:f>Chart!$G$8:$G$15</c:f>
              <c:numCache>
                <c:formatCode>#,##0.00;\(#,##0.00\)</c:formatCode>
                <c:ptCount val="8"/>
                <c:pt idx="0">
                  <c:v>125766.84</c:v>
                </c:pt>
                <c:pt idx="1">
                  <c:v>88073.53</c:v>
                </c:pt>
                <c:pt idx="2">
                  <c:v>133110.5</c:v>
                </c:pt>
                <c:pt idx="3">
                  <c:v>129752</c:v>
                </c:pt>
                <c:pt idx="4">
                  <c:v>10204</c:v>
                </c:pt>
                <c:pt idx="5">
                  <c:v>6046976</c:v>
                </c:pt>
                <c:pt idx="6">
                  <c:v>0</c:v>
                </c:pt>
                <c:pt idx="7">
                  <c:v>33336.730000000003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2465280"/>
        <c:axId val="202466816"/>
        <c:axId val="0"/>
      </c:bar3DChart>
      <c:catAx>
        <c:axId val="202465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02466816"/>
        <c:crosses val="autoZero"/>
        <c:auto val="1"/>
        <c:lblAlgn val="ctr"/>
        <c:lblOffset val="100"/>
        <c:noMultiLvlLbl val="0"/>
      </c:catAx>
      <c:valAx>
        <c:axId val="202466816"/>
        <c:scaling>
          <c:orientation val="minMax"/>
        </c:scaling>
        <c:delete val="0"/>
        <c:axPos val="l"/>
        <c:majorGridlines/>
        <c:numFmt formatCode="#,##0.00;\(#,##0.00\)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024652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lang="en-US" sz="1400" u="sng">
                <a:latin typeface="+mj-lt"/>
              </a:defRPr>
            </a:pPr>
            <a:r>
              <a:rPr lang="en-US"/>
              <a:t>2017</a:t>
            </a:r>
          </a:p>
          <a:p>
            <a:pPr>
              <a:defRPr lang="en-US" sz="1400" u="sng">
                <a:latin typeface="+mj-lt"/>
              </a:defRPr>
            </a:pPr>
            <a:endParaRPr lang="en-US"/>
          </a:p>
        </c:rich>
      </c:tx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v>2014</c:v>
          </c:tx>
          <c:explosion val="25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Chart!$C$41:$C$47</c:f>
              <c:strCache>
                <c:ptCount val="7"/>
                <c:pt idx="0">
                  <c:v>Compensation of Employees</c:v>
                </c:pt>
                <c:pt idx="1">
                  <c:v>Goods and Services</c:v>
                </c:pt>
                <c:pt idx="2">
                  <c:v>Consumption of Fixed Capital</c:v>
                </c:pt>
                <c:pt idx="3">
                  <c:v>Interest </c:v>
                </c:pt>
                <c:pt idx="4">
                  <c:v>Grants</c:v>
                </c:pt>
                <c:pt idx="5">
                  <c:v>Social Benefits</c:v>
                </c:pt>
                <c:pt idx="6">
                  <c:v>Other Expenses</c:v>
                </c:pt>
              </c:strCache>
            </c:strRef>
          </c:cat>
          <c:val>
            <c:numRef>
              <c:f>Chart!$E$41:$E$47</c:f>
              <c:numCache>
                <c:formatCode>#,##0.00;\(#,##0.00\)</c:formatCode>
                <c:ptCount val="7"/>
                <c:pt idx="0">
                  <c:v>1631630.7</c:v>
                </c:pt>
                <c:pt idx="1">
                  <c:v>1246406.8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5125</c:v>
                </c:pt>
                <c:pt idx="6">
                  <c:v>680072.9</c:v>
                </c:pt>
              </c:numCache>
            </c:numRef>
          </c:val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0"/>
        </c:dLbls>
      </c:pie3DChart>
    </c:plotArea>
    <c:plotVisOnly val="1"/>
    <c:dispBlanksAs val="zero"/>
    <c:showDLblsOverMax val="0"/>
  </c:chart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lang="en-US" sz="1400" u="sng">
                <a:latin typeface="+mj-lt"/>
              </a:defRPr>
            </a:pPr>
            <a:r>
              <a:rPr lang="en-US"/>
              <a:t>2016</a:t>
            </a:r>
          </a:p>
        </c:rich>
      </c:tx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Chart!$C$41:$C$47</c:f>
              <c:strCache>
                <c:ptCount val="7"/>
                <c:pt idx="0">
                  <c:v>Compensation of Employees</c:v>
                </c:pt>
                <c:pt idx="1">
                  <c:v>Goods and Services</c:v>
                </c:pt>
                <c:pt idx="2">
                  <c:v>Consumption of Fixed Capital</c:v>
                </c:pt>
                <c:pt idx="3">
                  <c:v>Interest </c:v>
                </c:pt>
                <c:pt idx="4">
                  <c:v>Grants</c:v>
                </c:pt>
                <c:pt idx="5">
                  <c:v>Social Benefits</c:v>
                </c:pt>
                <c:pt idx="6">
                  <c:v>Other Expenses</c:v>
                </c:pt>
              </c:strCache>
            </c:strRef>
          </c:cat>
          <c:val>
            <c:numRef>
              <c:f>Chart!$G$41:$G$47</c:f>
              <c:numCache>
                <c:formatCode>#,##0.00;\(#,##0.00\)</c:formatCode>
                <c:ptCount val="7"/>
                <c:pt idx="0">
                  <c:v>777941.64000000013</c:v>
                </c:pt>
                <c:pt idx="1">
                  <c:v>1357404.77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3945</c:v>
                </c:pt>
                <c:pt idx="6">
                  <c:v>860354.75</c:v>
                </c:pt>
              </c:numCache>
            </c:numRef>
          </c:val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0"/>
        </c:dLbls>
      </c:pie3DChart>
    </c:plotArea>
    <c:plotVisOnly val="1"/>
    <c:dispBlanksAs val="zero"/>
    <c:showDLblsOverMax val="0"/>
  </c:chart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</xdr:row>
      <xdr:rowOff>133351</xdr:rowOff>
    </xdr:from>
    <xdr:to>
      <xdr:col>10</xdr:col>
      <xdr:colOff>419100</xdr:colOff>
      <xdr:row>15</xdr:row>
      <xdr:rowOff>104775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222250</xdr:colOff>
      <xdr:row>16</xdr:row>
      <xdr:rowOff>148167</xdr:rowOff>
    </xdr:from>
    <xdr:to>
      <xdr:col>10</xdr:col>
      <xdr:colOff>381000</xdr:colOff>
      <xdr:row>30</xdr:row>
      <xdr:rowOff>142875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18</xdr:row>
      <xdr:rowOff>38100</xdr:rowOff>
    </xdr:from>
    <xdr:to>
      <xdr:col>4</xdr:col>
      <xdr:colOff>266700</xdr:colOff>
      <xdr:row>32</xdr:row>
      <xdr:rowOff>190499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428625</xdr:colOff>
      <xdr:row>18</xdr:row>
      <xdr:rowOff>47625</xdr:rowOff>
    </xdr:from>
    <xdr:to>
      <xdr:col>7</xdr:col>
      <xdr:colOff>381000</xdr:colOff>
      <xdr:row>32</xdr:row>
      <xdr:rowOff>200024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123825</xdr:colOff>
      <xdr:row>50</xdr:row>
      <xdr:rowOff>209551</xdr:rowOff>
    </xdr:from>
    <xdr:to>
      <xdr:col>4</xdr:col>
      <xdr:colOff>323849</xdr:colOff>
      <xdr:row>64</xdr:row>
      <xdr:rowOff>219075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514350</xdr:colOff>
      <xdr:row>50</xdr:row>
      <xdr:rowOff>228599</xdr:rowOff>
    </xdr:from>
    <xdr:to>
      <xdr:col>7</xdr:col>
      <xdr:colOff>428625</xdr:colOff>
      <xdr:row>64</xdr:row>
      <xdr:rowOff>219074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SOFT/ANNUAL%20ACCOUNT/2017%20ANNUAL%20ACCOUNT--n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ENUE"/>
      <sheetName val="EXPENSE"/>
      <sheetName val="Bal. Sheet"/>
      <sheetName val="Cash Flow."/>
      <sheetName val="Rec. &amp; Pay."/>
      <sheetName val="Inc. &amp; Exp."/>
      <sheetName val="Charts"/>
      <sheetName val="Bal. Sht"/>
      <sheetName val="Cash Flow "/>
      <sheetName val="Re. &amp; Pay."/>
      <sheetName val="Rev. &amp; Exp."/>
      <sheetName val="Chart"/>
      <sheetName val="Notes (2)"/>
      <sheetName val="Notes"/>
      <sheetName val="Summarys"/>
      <sheetName val="Rev. T'bal."/>
      <sheetName val="Exp. T'bal."/>
      <sheetName val="Cash &amp; Bank bal."/>
      <sheetName val="SCHEDULES"/>
      <sheetName val="Capture Credits"/>
      <sheetName val="Capture Debits (IGF)"/>
      <sheetName val="Capture Debits (GOG)"/>
      <sheetName val="Contra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B2:E1054"/>
  <sheetViews>
    <sheetView topLeftCell="A975" workbookViewId="0">
      <selection activeCell="D987" sqref="D987"/>
    </sheetView>
  </sheetViews>
  <sheetFormatPr defaultRowHeight="20.100000000000001" customHeight="1" x14ac:dyDescent="0.25"/>
  <cols>
    <col min="1" max="1" width="7.85546875" style="255" customWidth="1"/>
    <col min="2" max="2" width="17.42578125" style="253" customWidth="1"/>
    <col min="3" max="3" width="18.7109375" style="253" customWidth="1"/>
    <col min="4" max="4" width="60.7109375" style="254" customWidth="1"/>
    <col min="5" max="5" width="27.7109375" style="253" customWidth="1"/>
    <col min="6" max="14" width="18.7109375" style="255" customWidth="1"/>
    <col min="15" max="16384" width="9.140625" style="255"/>
  </cols>
  <sheetData>
    <row r="2" spans="2:5" s="252" customFormat="1" ht="20.100000000000001" customHeight="1" x14ac:dyDescent="0.3">
      <c r="B2" s="251" t="s">
        <v>839</v>
      </c>
      <c r="C2" s="251" t="s">
        <v>840</v>
      </c>
      <c r="D2" s="251" t="s">
        <v>841</v>
      </c>
      <c r="E2" s="251" t="s">
        <v>842</v>
      </c>
    </row>
    <row r="3" spans="2:5" ht="9.9499999999999993" customHeight="1" x14ac:dyDescent="0.25"/>
    <row r="4" spans="2:5" s="258" customFormat="1" ht="20.100000000000001" customHeight="1" x14ac:dyDescent="0.3">
      <c r="B4" s="256" t="s">
        <v>557</v>
      </c>
      <c r="C4" s="257"/>
      <c r="D4" s="257"/>
      <c r="E4" s="257">
        <v>1100000</v>
      </c>
    </row>
    <row r="5" spans="2:5" ht="20.100000000000001" customHeight="1" x14ac:dyDescent="0.25">
      <c r="B5" s="259">
        <v>1111000</v>
      </c>
      <c r="C5" s="260">
        <v>1111001</v>
      </c>
      <c r="D5" s="261" t="s">
        <v>561</v>
      </c>
      <c r="E5" s="262" t="s">
        <v>557</v>
      </c>
    </row>
    <row r="6" spans="2:5" ht="20.100000000000001" customHeight="1" x14ac:dyDescent="0.25">
      <c r="B6" s="259">
        <v>1111000</v>
      </c>
      <c r="C6" s="260">
        <v>1111002</v>
      </c>
      <c r="D6" s="263" t="s">
        <v>562</v>
      </c>
      <c r="E6" s="262" t="s">
        <v>557</v>
      </c>
    </row>
    <row r="7" spans="2:5" ht="20.100000000000001" customHeight="1" x14ac:dyDescent="0.25">
      <c r="B7" s="259">
        <v>1111000</v>
      </c>
      <c r="C7" s="260">
        <v>1111003</v>
      </c>
      <c r="D7" s="261" t="s">
        <v>563</v>
      </c>
      <c r="E7" s="262" t="s">
        <v>557</v>
      </c>
    </row>
    <row r="8" spans="2:5" ht="20.100000000000001" customHeight="1" x14ac:dyDescent="0.25">
      <c r="B8" s="259">
        <v>1111000</v>
      </c>
      <c r="C8" s="260">
        <v>1111004</v>
      </c>
      <c r="D8" s="261" t="s">
        <v>564</v>
      </c>
      <c r="E8" s="262" t="s">
        <v>557</v>
      </c>
    </row>
    <row r="9" spans="2:5" ht="20.100000000000001" customHeight="1" x14ac:dyDescent="0.25">
      <c r="B9" s="259">
        <v>1111000</v>
      </c>
      <c r="C9" s="260">
        <v>1111005</v>
      </c>
      <c r="D9" s="261" t="s">
        <v>565</v>
      </c>
      <c r="E9" s="262" t="s">
        <v>557</v>
      </c>
    </row>
    <row r="10" spans="2:5" ht="20.100000000000001" customHeight="1" x14ac:dyDescent="0.25">
      <c r="B10" s="259">
        <v>1111100</v>
      </c>
      <c r="C10" s="260">
        <v>1111101</v>
      </c>
      <c r="D10" s="261" t="s">
        <v>566</v>
      </c>
      <c r="E10" s="262" t="s">
        <v>557</v>
      </c>
    </row>
    <row r="11" spans="2:5" ht="20.100000000000001" customHeight="1" x14ac:dyDescent="0.25">
      <c r="B11" s="259">
        <v>1111100</v>
      </c>
      <c r="C11" s="260">
        <v>1111102</v>
      </c>
      <c r="D11" s="261" t="s">
        <v>567</v>
      </c>
      <c r="E11" s="262" t="s">
        <v>557</v>
      </c>
    </row>
    <row r="12" spans="2:5" ht="20.100000000000001" customHeight="1" x14ac:dyDescent="0.25">
      <c r="B12" s="259">
        <v>1111200</v>
      </c>
      <c r="C12" s="260">
        <v>1111201</v>
      </c>
      <c r="D12" s="261" t="s">
        <v>568</v>
      </c>
      <c r="E12" s="262" t="s">
        <v>557</v>
      </c>
    </row>
    <row r="13" spans="2:5" ht="20.100000000000001" customHeight="1" x14ac:dyDescent="0.25">
      <c r="B13" s="259">
        <v>1111200</v>
      </c>
      <c r="C13" s="260">
        <v>1111202</v>
      </c>
      <c r="D13" s="261" t="s">
        <v>569</v>
      </c>
      <c r="E13" s="262" t="s">
        <v>557</v>
      </c>
    </row>
    <row r="14" spans="2:5" ht="20.100000000000001" customHeight="1" x14ac:dyDescent="0.25">
      <c r="B14" s="259">
        <v>1111200</v>
      </c>
      <c r="C14" s="260">
        <v>1111203</v>
      </c>
      <c r="D14" s="261" t="s">
        <v>570</v>
      </c>
      <c r="E14" s="262" t="s">
        <v>557</v>
      </c>
    </row>
    <row r="15" spans="2:5" ht="20.100000000000001" customHeight="1" x14ac:dyDescent="0.25">
      <c r="B15" s="259">
        <v>1111200</v>
      </c>
      <c r="C15" s="260">
        <v>1111204</v>
      </c>
      <c r="D15" s="261" t="s">
        <v>571</v>
      </c>
      <c r="E15" s="262" t="s">
        <v>557</v>
      </c>
    </row>
    <row r="16" spans="2:5" ht="20.100000000000001" customHeight="1" x14ac:dyDescent="0.25">
      <c r="B16" s="259">
        <v>1111200</v>
      </c>
      <c r="C16" s="260">
        <v>1111205</v>
      </c>
      <c r="D16" s="261" t="s">
        <v>572</v>
      </c>
      <c r="E16" s="262" t="s">
        <v>557</v>
      </c>
    </row>
    <row r="17" spans="2:5" ht="20.100000000000001" customHeight="1" x14ac:dyDescent="0.25">
      <c r="B17" s="259">
        <v>1111200</v>
      </c>
      <c r="C17" s="260">
        <v>1111206</v>
      </c>
      <c r="D17" s="261" t="s">
        <v>573</v>
      </c>
      <c r="E17" s="262" t="s">
        <v>557</v>
      </c>
    </row>
    <row r="18" spans="2:5" ht="20.100000000000001" customHeight="1" x14ac:dyDescent="0.25">
      <c r="B18" s="259">
        <v>1111300</v>
      </c>
      <c r="C18" s="260">
        <v>1111301</v>
      </c>
      <c r="D18" s="261" t="s">
        <v>574</v>
      </c>
      <c r="E18" s="262" t="s">
        <v>557</v>
      </c>
    </row>
    <row r="19" spans="2:5" ht="20.100000000000001" customHeight="1" x14ac:dyDescent="0.25">
      <c r="B19" s="259">
        <v>1111300</v>
      </c>
      <c r="C19" s="260">
        <v>1111302</v>
      </c>
      <c r="D19" s="261" t="s">
        <v>575</v>
      </c>
      <c r="E19" s="262" t="s">
        <v>557</v>
      </c>
    </row>
    <row r="20" spans="2:5" ht="20.100000000000001" customHeight="1" x14ac:dyDescent="0.25">
      <c r="B20" s="259">
        <v>1111300</v>
      </c>
      <c r="C20" s="260">
        <v>1111303</v>
      </c>
      <c r="D20" s="261" t="s">
        <v>576</v>
      </c>
      <c r="E20" s="262" t="s">
        <v>557</v>
      </c>
    </row>
    <row r="21" spans="2:5" ht="20.100000000000001" customHeight="1" x14ac:dyDescent="0.25">
      <c r="B21" s="259">
        <v>1111300</v>
      </c>
      <c r="C21" s="260">
        <v>1111304</v>
      </c>
      <c r="D21" s="261" t="s">
        <v>577</v>
      </c>
      <c r="E21" s="262" t="s">
        <v>557</v>
      </c>
    </row>
    <row r="22" spans="2:5" ht="20.100000000000001" customHeight="1" x14ac:dyDescent="0.25">
      <c r="B22" s="259">
        <v>1111300</v>
      </c>
      <c r="C22" s="260">
        <v>1111305</v>
      </c>
      <c r="D22" s="261" t="s">
        <v>570</v>
      </c>
      <c r="E22" s="262" t="s">
        <v>557</v>
      </c>
    </row>
    <row r="23" spans="2:5" ht="20.100000000000001" customHeight="1" x14ac:dyDescent="0.25">
      <c r="B23" s="259">
        <v>1111300</v>
      </c>
      <c r="C23" s="260">
        <v>1111306</v>
      </c>
      <c r="D23" s="261" t="s">
        <v>578</v>
      </c>
      <c r="E23" s="262" t="s">
        <v>557</v>
      </c>
    </row>
    <row r="24" spans="2:5" ht="20.100000000000001" customHeight="1" x14ac:dyDescent="0.25">
      <c r="B24" s="259">
        <v>1111300</v>
      </c>
      <c r="C24" s="260">
        <v>1111307</v>
      </c>
      <c r="D24" s="261" t="s">
        <v>579</v>
      </c>
      <c r="E24" s="262" t="s">
        <v>557</v>
      </c>
    </row>
    <row r="25" spans="2:5" ht="20.100000000000001" customHeight="1" x14ac:dyDescent="0.25">
      <c r="B25" s="259">
        <v>1111300</v>
      </c>
      <c r="C25" s="260">
        <v>1111308</v>
      </c>
      <c r="D25" s="261" t="s">
        <v>580</v>
      </c>
      <c r="E25" s="262" t="s">
        <v>557</v>
      </c>
    </row>
    <row r="26" spans="2:5" ht="20.100000000000001" customHeight="1" x14ac:dyDescent="0.25">
      <c r="B26" s="259">
        <v>1111300</v>
      </c>
      <c r="C26" s="260">
        <v>1111309</v>
      </c>
      <c r="D26" s="261" t="s">
        <v>581</v>
      </c>
      <c r="E26" s="262" t="s">
        <v>557</v>
      </c>
    </row>
    <row r="27" spans="2:5" ht="20.100000000000001" customHeight="1" x14ac:dyDescent="0.25">
      <c r="B27" s="259">
        <v>1111300</v>
      </c>
      <c r="C27" s="260">
        <v>1111310</v>
      </c>
      <c r="D27" s="261" t="s">
        <v>572</v>
      </c>
      <c r="E27" s="262" t="s">
        <v>557</v>
      </c>
    </row>
    <row r="28" spans="2:5" ht="20.100000000000001" customHeight="1" x14ac:dyDescent="0.25">
      <c r="B28" s="259">
        <v>1111300</v>
      </c>
      <c r="C28" s="260">
        <v>1111311</v>
      </c>
      <c r="D28" s="261" t="s">
        <v>573</v>
      </c>
      <c r="E28" s="262" t="s">
        <v>557</v>
      </c>
    </row>
    <row r="29" spans="2:5" ht="20.100000000000001" customHeight="1" x14ac:dyDescent="0.25">
      <c r="B29" s="259">
        <v>1111400</v>
      </c>
      <c r="C29" s="260">
        <v>1111401</v>
      </c>
      <c r="D29" s="261" t="s">
        <v>582</v>
      </c>
      <c r="E29" s="262" t="s">
        <v>557</v>
      </c>
    </row>
    <row r="30" spans="2:5" ht="20.100000000000001" customHeight="1" x14ac:dyDescent="0.25">
      <c r="B30" s="259">
        <v>1111400</v>
      </c>
      <c r="C30" s="260">
        <v>1111402</v>
      </c>
      <c r="D30" s="261" t="s">
        <v>583</v>
      </c>
      <c r="E30" s="262" t="s">
        <v>557</v>
      </c>
    </row>
    <row r="31" spans="2:5" ht="20.100000000000001" customHeight="1" x14ac:dyDescent="0.25">
      <c r="B31" s="259">
        <v>1111400</v>
      </c>
      <c r="C31" s="260">
        <v>1111403</v>
      </c>
      <c r="D31" s="261" t="s">
        <v>573</v>
      </c>
      <c r="E31" s="262" t="s">
        <v>557</v>
      </c>
    </row>
    <row r="32" spans="2:5" ht="20.100000000000001" customHeight="1" x14ac:dyDescent="0.25">
      <c r="B32" s="259">
        <v>1112000</v>
      </c>
      <c r="C32" s="260">
        <v>1112001</v>
      </c>
      <c r="D32" s="261" t="s">
        <v>584</v>
      </c>
      <c r="E32" s="262" t="s">
        <v>557</v>
      </c>
    </row>
    <row r="33" spans="2:5" ht="20.100000000000001" customHeight="1" x14ac:dyDescent="0.25">
      <c r="B33" s="259">
        <v>1112000</v>
      </c>
      <c r="C33" s="260">
        <v>1112002</v>
      </c>
      <c r="D33" s="261" t="s">
        <v>585</v>
      </c>
      <c r="E33" s="262" t="s">
        <v>557</v>
      </c>
    </row>
    <row r="34" spans="2:5" ht="20.100000000000001" customHeight="1" x14ac:dyDescent="0.25">
      <c r="B34" s="259">
        <v>1112000</v>
      </c>
      <c r="C34" s="260">
        <v>1112003</v>
      </c>
      <c r="D34" s="261" t="s">
        <v>586</v>
      </c>
      <c r="E34" s="262" t="s">
        <v>557</v>
      </c>
    </row>
    <row r="35" spans="2:5" ht="20.100000000000001" customHeight="1" x14ac:dyDescent="0.25">
      <c r="B35" s="259">
        <v>1112000</v>
      </c>
      <c r="C35" s="260">
        <v>1112004</v>
      </c>
      <c r="D35" s="261" t="s">
        <v>587</v>
      </c>
      <c r="E35" s="262" t="s">
        <v>557</v>
      </c>
    </row>
    <row r="36" spans="2:5" ht="20.100000000000001" customHeight="1" x14ac:dyDescent="0.25">
      <c r="B36" s="259">
        <v>1112000</v>
      </c>
      <c r="C36" s="260">
        <v>1112005</v>
      </c>
      <c r="D36" s="261" t="s">
        <v>588</v>
      </c>
      <c r="E36" s="262" t="s">
        <v>557</v>
      </c>
    </row>
    <row r="37" spans="2:5" ht="20.100000000000001" customHeight="1" x14ac:dyDescent="0.25">
      <c r="B37" s="259">
        <v>1112000</v>
      </c>
      <c r="C37" s="260">
        <v>1112006</v>
      </c>
      <c r="D37" s="261" t="s">
        <v>11</v>
      </c>
      <c r="E37" s="262" t="s">
        <v>557</v>
      </c>
    </row>
    <row r="38" spans="2:5" ht="20.100000000000001" customHeight="1" x14ac:dyDescent="0.25">
      <c r="B38" s="259">
        <v>1112000</v>
      </c>
      <c r="C38" s="260">
        <v>1112007</v>
      </c>
      <c r="D38" s="261" t="s">
        <v>563</v>
      </c>
      <c r="E38" s="262" t="s">
        <v>557</v>
      </c>
    </row>
    <row r="39" spans="2:5" ht="20.100000000000001" customHeight="1" x14ac:dyDescent="0.25">
      <c r="B39" s="259">
        <v>1112000</v>
      </c>
      <c r="C39" s="260">
        <v>1112008</v>
      </c>
      <c r="D39" s="261" t="s">
        <v>589</v>
      </c>
      <c r="E39" s="262" t="s">
        <v>557</v>
      </c>
    </row>
    <row r="40" spans="2:5" ht="20.100000000000001" customHeight="1" x14ac:dyDescent="0.25">
      <c r="B40" s="259">
        <v>1112100</v>
      </c>
      <c r="C40" s="260">
        <v>1112101</v>
      </c>
      <c r="D40" s="261" t="s">
        <v>566</v>
      </c>
      <c r="E40" s="262" t="s">
        <v>557</v>
      </c>
    </row>
    <row r="41" spans="2:5" ht="20.100000000000001" customHeight="1" x14ac:dyDescent="0.25">
      <c r="B41" s="259">
        <v>1112100</v>
      </c>
      <c r="C41" s="260">
        <v>1112102</v>
      </c>
      <c r="D41" s="261" t="s">
        <v>590</v>
      </c>
      <c r="E41" s="262" t="s">
        <v>557</v>
      </c>
    </row>
    <row r="42" spans="2:5" ht="20.100000000000001" customHeight="1" x14ac:dyDescent="0.25">
      <c r="B42" s="259">
        <v>1112100</v>
      </c>
      <c r="C42" s="260">
        <v>1112103</v>
      </c>
      <c r="D42" s="261" t="s">
        <v>589</v>
      </c>
      <c r="E42" s="262" t="s">
        <v>557</v>
      </c>
    </row>
    <row r="43" spans="2:5" ht="20.100000000000001" customHeight="1" x14ac:dyDescent="0.25">
      <c r="B43" s="259">
        <v>1112200</v>
      </c>
      <c r="C43" s="260">
        <v>1112201</v>
      </c>
      <c r="D43" s="261" t="s">
        <v>591</v>
      </c>
      <c r="E43" s="262" t="s">
        <v>557</v>
      </c>
    </row>
    <row r="44" spans="2:5" ht="20.100000000000001" customHeight="1" x14ac:dyDescent="0.25">
      <c r="B44" s="259">
        <v>1112200</v>
      </c>
      <c r="C44" s="260">
        <v>1112202</v>
      </c>
      <c r="D44" s="261" t="s">
        <v>570</v>
      </c>
      <c r="E44" s="262" t="s">
        <v>557</v>
      </c>
    </row>
    <row r="45" spans="2:5" ht="20.100000000000001" customHeight="1" x14ac:dyDescent="0.25">
      <c r="B45" s="259">
        <v>1112200</v>
      </c>
      <c r="C45" s="260">
        <v>1112203</v>
      </c>
      <c r="D45" s="261" t="s">
        <v>571</v>
      </c>
      <c r="E45" s="262" t="s">
        <v>557</v>
      </c>
    </row>
    <row r="46" spans="2:5" ht="20.100000000000001" customHeight="1" x14ac:dyDescent="0.25">
      <c r="B46" s="259">
        <v>1112200</v>
      </c>
      <c r="C46" s="260">
        <v>1112204</v>
      </c>
      <c r="D46" s="261" t="s">
        <v>592</v>
      </c>
      <c r="E46" s="262" t="s">
        <v>557</v>
      </c>
    </row>
    <row r="47" spans="2:5" ht="20.100000000000001" customHeight="1" x14ac:dyDescent="0.25">
      <c r="B47" s="259">
        <v>1112200</v>
      </c>
      <c r="C47" s="260">
        <v>1112205</v>
      </c>
      <c r="D47" s="261" t="s">
        <v>572</v>
      </c>
      <c r="E47" s="262" t="s">
        <v>557</v>
      </c>
    </row>
    <row r="48" spans="2:5" ht="20.100000000000001" customHeight="1" x14ac:dyDescent="0.25">
      <c r="B48" s="259">
        <v>1112200</v>
      </c>
      <c r="C48" s="260">
        <v>1112206</v>
      </c>
      <c r="D48" s="261" t="s">
        <v>593</v>
      </c>
      <c r="E48" s="262" t="s">
        <v>557</v>
      </c>
    </row>
    <row r="49" spans="2:5" ht="20.100000000000001" customHeight="1" x14ac:dyDescent="0.25">
      <c r="B49" s="259">
        <v>1112300</v>
      </c>
      <c r="C49" s="260">
        <v>1112301</v>
      </c>
      <c r="D49" s="261" t="s">
        <v>574</v>
      </c>
      <c r="E49" s="262" t="s">
        <v>557</v>
      </c>
    </row>
    <row r="50" spans="2:5" ht="20.100000000000001" customHeight="1" x14ac:dyDescent="0.25">
      <c r="B50" s="259">
        <v>1112300</v>
      </c>
      <c r="C50" s="260">
        <v>1112302</v>
      </c>
      <c r="D50" s="261" t="s">
        <v>575</v>
      </c>
      <c r="E50" s="262" t="s">
        <v>557</v>
      </c>
    </row>
    <row r="51" spans="2:5" ht="20.100000000000001" customHeight="1" x14ac:dyDescent="0.25">
      <c r="B51" s="259">
        <v>1112300</v>
      </c>
      <c r="C51" s="260">
        <v>1112303</v>
      </c>
      <c r="D51" s="261" t="s">
        <v>576</v>
      </c>
      <c r="E51" s="262" t="s">
        <v>557</v>
      </c>
    </row>
    <row r="52" spans="2:5" ht="20.100000000000001" customHeight="1" x14ac:dyDescent="0.25">
      <c r="B52" s="259">
        <v>1112300</v>
      </c>
      <c r="C52" s="260">
        <v>1112304</v>
      </c>
      <c r="D52" s="261" t="s">
        <v>577</v>
      </c>
      <c r="E52" s="262" t="s">
        <v>557</v>
      </c>
    </row>
    <row r="53" spans="2:5" ht="20.100000000000001" customHeight="1" x14ac:dyDescent="0.25">
      <c r="B53" s="259">
        <v>1112300</v>
      </c>
      <c r="C53" s="260">
        <v>1112305</v>
      </c>
      <c r="D53" s="261" t="s">
        <v>570</v>
      </c>
      <c r="E53" s="262" t="s">
        <v>557</v>
      </c>
    </row>
    <row r="54" spans="2:5" ht="20.100000000000001" customHeight="1" x14ac:dyDescent="0.25">
      <c r="B54" s="259">
        <v>1112300</v>
      </c>
      <c r="C54" s="260">
        <v>1112306</v>
      </c>
      <c r="D54" s="261" t="s">
        <v>578</v>
      </c>
      <c r="E54" s="262" t="s">
        <v>557</v>
      </c>
    </row>
    <row r="55" spans="2:5" ht="20.100000000000001" customHeight="1" x14ac:dyDescent="0.25">
      <c r="B55" s="259">
        <v>1112300</v>
      </c>
      <c r="C55" s="260">
        <v>1112307</v>
      </c>
      <c r="D55" s="261" t="s">
        <v>579</v>
      </c>
      <c r="E55" s="262" t="s">
        <v>557</v>
      </c>
    </row>
    <row r="56" spans="2:5" ht="20.100000000000001" customHeight="1" x14ac:dyDescent="0.25">
      <c r="B56" s="259">
        <v>1112300</v>
      </c>
      <c r="C56" s="260">
        <v>1112308</v>
      </c>
      <c r="D56" s="261" t="s">
        <v>594</v>
      </c>
      <c r="E56" s="262" t="s">
        <v>557</v>
      </c>
    </row>
    <row r="57" spans="2:5" ht="20.100000000000001" customHeight="1" x14ac:dyDescent="0.25">
      <c r="B57" s="259">
        <v>1112300</v>
      </c>
      <c r="C57" s="260">
        <v>1112309</v>
      </c>
      <c r="D57" s="261" t="s">
        <v>581</v>
      </c>
      <c r="E57" s="262" t="s">
        <v>557</v>
      </c>
    </row>
    <row r="58" spans="2:5" ht="20.100000000000001" customHeight="1" x14ac:dyDescent="0.25">
      <c r="B58" s="259">
        <v>1112300</v>
      </c>
      <c r="C58" s="260">
        <v>1112310</v>
      </c>
      <c r="D58" s="261" t="s">
        <v>572</v>
      </c>
      <c r="E58" s="262" t="s">
        <v>557</v>
      </c>
    </row>
    <row r="59" spans="2:5" ht="20.100000000000001" customHeight="1" x14ac:dyDescent="0.25">
      <c r="B59" s="259">
        <v>1112300</v>
      </c>
      <c r="C59" s="260">
        <v>1112311</v>
      </c>
      <c r="D59" s="261" t="s">
        <v>593</v>
      </c>
      <c r="E59" s="262" t="s">
        <v>557</v>
      </c>
    </row>
    <row r="60" spans="2:5" ht="20.100000000000001" customHeight="1" x14ac:dyDescent="0.25">
      <c r="B60" s="259">
        <v>1112400</v>
      </c>
      <c r="C60" s="260">
        <v>1112401</v>
      </c>
      <c r="D60" s="261" t="s">
        <v>582</v>
      </c>
      <c r="E60" s="262" t="s">
        <v>557</v>
      </c>
    </row>
    <row r="61" spans="2:5" ht="20.100000000000001" customHeight="1" x14ac:dyDescent="0.25">
      <c r="B61" s="259">
        <v>1112400</v>
      </c>
      <c r="C61" s="260">
        <v>1112402</v>
      </c>
      <c r="D61" s="261" t="s">
        <v>583</v>
      </c>
      <c r="E61" s="262" t="s">
        <v>557</v>
      </c>
    </row>
    <row r="62" spans="2:5" ht="20.100000000000001" customHeight="1" x14ac:dyDescent="0.25">
      <c r="B62" s="259">
        <v>1112400</v>
      </c>
      <c r="C62" s="260">
        <v>1112403</v>
      </c>
      <c r="D62" s="261" t="s">
        <v>593</v>
      </c>
      <c r="E62" s="262" t="s">
        <v>557</v>
      </c>
    </row>
    <row r="63" spans="2:5" ht="20.100000000000001" customHeight="1" x14ac:dyDescent="0.25">
      <c r="B63" s="259">
        <v>1113000</v>
      </c>
      <c r="C63" s="260">
        <v>1113001</v>
      </c>
      <c r="D63" s="261" t="s">
        <v>595</v>
      </c>
      <c r="E63" s="262" t="s">
        <v>557</v>
      </c>
    </row>
    <row r="64" spans="2:5" ht="20.100000000000001" customHeight="1" x14ac:dyDescent="0.25">
      <c r="B64" s="259">
        <v>1113000</v>
      </c>
      <c r="C64" s="260">
        <v>1113002</v>
      </c>
      <c r="D64" s="261" t="s">
        <v>596</v>
      </c>
      <c r="E64" s="262" t="s">
        <v>557</v>
      </c>
    </row>
    <row r="65" spans="2:5" ht="20.100000000000001" customHeight="1" x14ac:dyDescent="0.25">
      <c r="B65" s="259">
        <v>1113000</v>
      </c>
      <c r="C65" s="260">
        <v>1113003</v>
      </c>
      <c r="D65" s="261" t="s">
        <v>538</v>
      </c>
      <c r="E65" s="262" t="s">
        <v>557</v>
      </c>
    </row>
    <row r="66" spans="2:5" ht="20.100000000000001" customHeight="1" x14ac:dyDescent="0.25">
      <c r="B66" s="259">
        <v>1113000</v>
      </c>
      <c r="C66" s="260">
        <v>1113004</v>
      </c>
      <c r="D66" s="261" t="s">
        <v>597</v>
      </c>
      <c r="E66" s="262" t="s">
        <v>557</v>
      </c>
    </row>
    <row r="67" spans="2:5" ht="20.100000000000001" customHeight="1" x14ac:dyDescent="0.25">
      <c r="B67" s="259">
        <v>1113000</v>
      </c>
      <c r="C67" s="260">
        <v>1113005</v>
      </c>
      <c r="D67" s="261" t="s">
        <v>598</v>
      </c>
      <c r="E67" s="262" t="s">
        <v>557</v>
      </c>
    </row>
    <row r="68" spans="2:5" ht="20.100000000000001" customHeight="1" x14ac:dyDescent="0.25">
      <c r="B68" s="259">
        <v>1113000</v>
      </c>
      <c r="C68" s="260">
        <v>1113006</v>
      </c>
      <c r="D68" s="261" t="s">
        <v>599</v>
      </c>
      <c r="E68" s="262" t="s">
        <v>557</v>
      </c>
    </row>
    <row r="69" spans="2:5" ht="20.100000000000001" customHeight="1" x14ac:dyDescent="0.25">
      <c r="B69" s="259">
        <v>1113000</v>
      </c>
      <c r="C69" s="260">
        <v>1113007</v>
      </c>
      <c r="D69" s="261" t="s">
        <v>600</v>
      </c>
      <c r="E69" s="262" t="s">
        <v>557</v>
      </c>
    </row>
    <row r="70" spans="2:5" ht="20.100000000000001" customHeight="1" x14ac:dyDescent="0.25">
      <c r="B70" s="259">
        <v>1423000</v>
      </c>
      <c r="C70" s="260">
        <v>111563</v>
      </c>
      <c r="D70" s="261" t="s">
        <v>601</v>
      </c>
      <c r="E70" s="262" t="s">
        <v>557</v>
      </c>
    </row>
    <row r="71" spans="2:5" ht="20.100000000000001" customHeight="1" x14ac:dyDescent="0.25">
      <c r="B71" s="259">
        <v>1423000</v>
      </c>
      <c r="C71" s="260">
        <v>111564</v>
      </c>
      <c r="D71" s="261" t="s">
        <v>602</v>
      </c>
      <c r="E71" s="262" t="s">
        <v>557</v>
      </c>
    </row>
    <row r="72" spans="2:5" ht="20.100000000000001" customHeight="1" x14ac:dyDescent="0.25">
      <c r="B72" s="259">
        <v>1423000</v>
      </c>
      <c r="C72" s="260">
        <v>111565</v>
      </c>
      <c r="D72" s="261" t="s">
        <v>603</v>
      </c>
      <c r="E72" s="262" t="s">
        <v>557</v>
      </c>
    </row>
    <row r="73" spans="2:5" ht="20.100000000000001" customHeight="1" x14ac:dyDescent="0.25">
      <c r="B73" s="259">
        <v>1423000</v>
      </c>
      <c r="C73" s="260">
        <v>111566</v>
      </c>
      <c r="D73" s="261" t="s">
        <v>604</v>
      </c>
      <c r="E73" s="262" t="s">
        <v>557</v>
      </c>
    </row>
    <row r="74" spans="2:5" ht="20.100000000000001" customHeight="1" x14ac:dyDescent="0.25">
      <c r="B74" s="259">
        <v>1423000</v>
      </c>
      <c r="C74" s="260">
        <v>111567</v>
      </c>
      <c r="D74" s="261" t="s">
        <v>605</v>
      </c>
      <c r="E74" s="262" t="s">
        <v>557</v>
      </c>
    </row>
    <row r="75" spans="2:5" ht="20.100000000000001" customHeight="1" x14ac:dyDescent="0.25">
      <c r="B75" s="259">
        <v>1423000</v>
      </c>
      <c r="C75" s="260">
        <v>111568</v>
      </c>
      <c r="D75" s="261" t="s">
        <v>606</v>
      </c>
      <c r="E75" s="262" t="s">
        <v>557</v>
      </c>
    </row>
    <row r="76" spans="2:5" ht="20.100000000000001" customHeight="1" x14ac:dyDescent="0.25">
      <c r="B76" s="259">
        <v>1423000</v>
      </c>
      <c r="C76" s="260">
        <v>111569</v>
      </c>
      <c r="D76" s="261" t="s">
        <v>607</v>
      </c>
      <c r="E76" s="262" t="s">
        <v>557</v>
      </c>
    </row>
    <row r="77" spans="2:5" ht="20.100000000000001" customHeight="1" x14ac:dyDescent="0.25">
      <c r="B77" s="259">
        <v>1423000</v>
      </c>
      <c r="C77" s="260">
        <v>111570</v>
      </c>
      <c r="D77" s="261" t="s">
        <v>608</v>
      </c>
      <c r="E77" s="262" t="s">
        <v>557</v>
      </c>
    </row>
    <row r="78" spans="2:5" ht="20.100000000000001" customHeight="1" x14ac:dyDescent="0.25">
      <c r="B78" s="259">
        <v>1423000</v>
      </c>
      <c r="C78" s="260">
        <v>111571</v>
      </c>
      <c r="D78" s="261" t="s">
        <v>609</v>
      </c>
      <c r="E78" s="262" t="s">
        <v>557</v>
      </c>
    </row>
    <row r="79" spans="2:5" ht="20.100000000000001" customHeight="1" x14ac:dyDescent="0.25">
      <c r="B79" s="259">
        <v>1423000</v>
      </c>
      <c r="C79" s="260">
        <v>111572</v>
      </c>
      <c r="D79" s="261" t="s">
        <v>610</v>
      </c>
      <c r="E79" s="262" t="s">
        <v>557</v>
      </c>
    </row>
    <row r="80" spans="2:5" ht="20.100000000000001" customHeight="1" x14ac:dyDescent="0.25">
      <c r="B80" s="259">
        <v>1131000</v>
      </c>
      <c r="C80" s="260">
        <v>1131001</v>
      </c>
      <c r="D80" s="261" t="s">
        <v>611</v>
      </c>
      <c r="E80" s="262" t="s">
        <v>557</v>
      </c>
    </row>
    <row r="81" spans="2:5" ht="20.100000000000001" customHeight="1" x14ac:dyDescent="0.25">
      <c r="B81" s="259">
        <v>1131000</v>
      </c>
      <c r="C81" s="260">
        <v>1131002</v>
      </c>
      <c r="D81" s="261" t="s">
        <v>612</v>
      </c>
      <c r="E81" s="262" t="s">
        <v>557</v>
      </c>
    </row>
    <row r="82" spans="2:5" ht="20.100000000000001" customHeight="1" x14ac:dyDescent="0.25">
      <c r="B82" s="259">
        <v>1131000</v>
      </c>
      <c r="C82" s="260">
        <v>1131003</v>
      </c>
      <c r="D82" s="261" t="s">
        <v>613</v>
      </c>
      <c r="E82" s="262" t="s">
        <v>557</v>
      </c>
    </row>
    <row r="83" spans="2:5" ht="20.100000000000001" customHeight="1" x14ac:dyDescent="0.25">
      <c r="B83" s="259">
        <v>1131000</v>
      </c>
      <c r="C83" s="260">
        <v>1131004</v>
      </c>
      <c r="D83" s="261" t="s">
        <v>614</v>
      </c>
      <c r="E83" s="262" t="s">
        <v>557</v>
      </c>
    </row>
    <row r="84" spans="2:5" ht="20.100000000000001" customHeight="1" x14ac:dyDescent="0.25">
      <c r="B84" s="259">
        <v>1133100</v>
      </c>
      <c r="C84" s="260">
        <v>1133101</v>
      </c>
      <c r="D84" s="261" t="s">
        <v>590</v>
      </c>
      <c r="E84" s="262" t="s">
        <v>557</v>
      </c>
    </row>
    <row r="85" spans="2:5" ht="20.100000000000001" customHeight="1" x14ac:dyDescent="0.25">
      <c r="B85" s="259">
        <v>1141100</v>
      </c>
      <c r="C85" s="260">
        <v>1141101</v>
      </c>
      <c r="D85" s="261" t="s">
        <v>615</v>
      </c>
      <c r="E85" s="262" t="s">
        <v>557</v>
      </c>
    </row>
    <row r="86" spans="2:5" ht="20.100000000000001" customHeight="1" x14ac:dyDescent="0.25">
      <c r="B86" s="259">
        <v>1141100</v>
      </c>
      <c r="C86" s="260">
        <v>1141102</v>
      </c>
      <c r="D86" s="261" t="s">
        <v>616</v>
      </c>
      <c r="E86" s="262" t="s">
        <v>557</v>
      </c>
    </row>
    <row r="87" spans="2:5" ht="20.100000000000001" customHeight="1" x14ac:dyDescent="0.25">
      <c r="B87" s="259">
        <v>1141100</v>
      </c>
      <c r="C87" s="260">
        <v>1141103</v>
      </c>
      <c r="D87" s="261" t="s">
        <v>617</v>
      </c>
      <c r="E87" s="262" t="s">
        <v>557</v>
      </c>
    </row>
    <row r="88" spans="2:5" ht="20.100000000000001" customHeight="1" x14ac:dyDescent="0.25">
      <c r="B88" s="259">
        <v>1141100</v>
      </c>
      <c r="C88" s="260">
        <v>1141104</v>
      </c>
      <c r="D88" s="261" t="s">
        <v>618</v>
      </c>
      <c r="E88" s="262" t="s">
        <v>557</v>
      </c>
    </row>
    <row r="89" spans="2:5" ht="20.100000000000001" customHeight="1" x14ac:dyDescent="0.25">
      <c r="B89" s="259">
        <v>1141100</v>
      </c>
      <c r="C89" s="260">
        <v>1141105</v>
      </c>
      <c r="D89" s="261" t="s">
        <v>619</v>
      </c>
      <c r="E89" s="262" t="s">
        <v>557</v>
      </c>
    </row>
    <row r="90" spans="2:5" ht="20.100000000000001" customHeight="1" x14ac:dyDescent="0.25">
      <c r="B90" s="259">
        <v>1141100</v>
      </c>
      <c r="C90" s="260">
        <v>1141106</v>
      </c>
      <c r="D90" s="261" t="s">
        <v>620</v>
      </c>
      <c r="E90" s="262" t="s">
        <v>557</v>
      </c>
    </row>
    <row r="91" spans="2:5" ht="20.100000000000001" customHeight="1" x14ac:dyDescent="0.25">
      <c r="B91" s="259">
        <v>1141100</v>
      </c>
      <c r="C91" s="260">
        <v>1141107</v>
      </c>
      <c r="D91" s="261" t="s">
        <v>621</v>
      </c>
      <c r="E91" s="262" t="s">
        <v>557</v>
      </c>
    </row>
    <row r="92" spans="2:5" ht="20.100000000000001" customHeight="1" x14ac:dyDescent="0.25">
      <c r="B92" s="259">
        <v>1141100</v>
      </c>
      <c r="C92" s="260">
        <v>1141108</v>
      </c>
      <c r="D92" s="261" t="s">
        <v>622</v>
      </c>
      <c r="E92" s="262" t="s">
        <v>557</v>
      </c>
    </row>
    <row r="93" spans="2:5" ht="20.100000000000001" customHeight="1" x14ac:dyDescent="0.25">
      <c r="B93" s="259">
        <v>1141100</v>
      </c>
      <c r="C93" s="260">
        <v>1141109</v>
      </c>
      <c r="D93" s="261" t="s">
        <v>623</v>
      </c>
      <c r="E93" s="262" t="s">
        <v>557</v>
      </c>
    </row>
    <row r="94" spans="2:5" ht="20.100000000000001" customHeight="1" x14ac:dyDescent="0.25">
      <c r="B94" s="259">
        <v>1141100</v>
      </c>
      <c r="C94" s="260">
        <v>1141110</v>
      </c>
      <c r="D94" s="261" t="s">
        <v>624</v>
      </c>
      <c r="E94" s="262" t="s">
        <v>557</v>
      </c>
    </row>
    <row r="95" spans="2:5" ht="20.100000000000001" customHeight="1" x14ac:dyDescent="0.25">
      <c r="B95" s="259">
        <v>1141100</v>
      </c>
      <c r="C95" s="260">
        <v>1141111</v>
      </c>
      <c r="D95" s="261" t="s">
        <v>625</v>
      </c>
      <c r="E95" s="262" t="s">
        <v>557</v>
      </c>
    </row>
    <row r="96" spans="2:5" ht="20.100000000000001" customHeight="1" x14ac:dyDescent="0.25">
      <c r="B96" s="259">
        <v>1141100</v>
      </c>
      <c r="C96" s="260">
        <v>1141112</v>
      </c>
      <c r="D96" s="261" t="s">
        <v>626</v>
      </c>
      <c r="E96" s="262" t="s">
        <v>557</v>
      </c>
    </row>
    <row r="97" spans="2:5" ht="20.100000000000001" customHeight="1" x14ac:dyDescent="0.25">
      <c r="B97" s="259">
        <v>1141100</v>
      </c>
      <c r="C97" s="260">
        <v>1141113</v>
      </c>
      <c r="D97" s="261" t="s">
        <v>627</v>
      </c>
      <c r="E97" s="262" t="s">
        <v>557</v>
      </c>
    </row>
    <row r="98" spans="2:5" ht="20.100000000000001" customHeight="1" x14ac:dyDescent="0.25">
      <c r="B98" s="259">
        <v>1141100</v>
      </c>
      <c r="C98" s="260">
        <v>1141114</v>
      </c>
      <c r="D98" s="261" t="s">
        <v>628</v>
      </c>
      <c r="E98" s="262" t="s">
        <v>557</v>
      </c>
    </row>
    <row r="99" spans="2:5" ht="20.100000000000001" customHeight="1" x14ac:dyDescent="0.25">
      <c r="B99" s="259">
        <v>1141100</v>
      </c>
      <c r="C99" s="260">
        <v>1141115</v>
      </c>
      <c r="D99" s="261" t="s">
        <v>629</v>
      </c>
      <c r="E99" s="262" t="s">
        <v>557</v>
      </c>
    </row>
    <row r="100" spans="2:5" ht="20.100000000000001" customHeight="1" x14ac:dyDescent="0.25">
      <c r="B100" s="259">
        <v>1141100</v>
      </c>
      <c r="C100" s="260">
        <v>1141116</v>
      </c>
      <c r="D100" s="261" t="s">
        <v>630</v>
      </c>
      <c r="E100" s="262" t="s">
        <v>557</v>
      </c>
    </row>
    <row r="101" spans="2:5" ht="20.100000000000001" customHeight="1" x14ac:dyDescent="0.25">
      <c r="B101" s="259">
        <v>1141100</v>
      </c>
      <c r="C101" s="260">
        <v>1141117</v>
      </c>
      <c r="D101" s="261" t="s">
        <v>631</v>
      </c>
      <c r="E101" s="262" t="s">
        <v>557</v>
      </c>
    </row>
    <row r="102" spans="2:5" ht="20.100000000000001" customHeight="1" x14ac:dyDescent="0.25">
      <c r="B102" s="259">
        <v>1141100</v>
      </c>
      <c r="C102" s="260">
        <v>1141118</v>
      </c>
      <c r="D102" s="261" t="s">
        <v>632</v>
      </c>
      <c r="E102" s="262" t="s">
        <v>557</v>
      </c>
    </row>
    <row r="103" spans="2:5" ht="20.100000000000001" customHeight="1" x14ac:dyDescent="0.25">
      <c r="B103" s="259">
        <v>1141100</v>
      </c>
      <c r="C103" s="260">
        <v>1141119</v>
      </c>
      <c r="D103" s="261" t="s">
        <v>633</v>
      </c>
      <c r="E103" s="262" t="s">
        <v>557</v>
      </c>
    </row>
    <row r="104" spans="2:5" ht="20.100000000000001" customHeight="1" x14ac:dyDescent="0.25">
      <c r="B104" s="259">
        <v>1141100</v>
      </c>
      <c r="C104" s="260">
        <v>1141120</v>
      </c>
      <c r="D104" s="261" t="s">
        <v>634</v>
      </c>
      <c r="E104" s="262" t="s">
        <v>557</v>
      </c>
    </row>
    <row r="105" spans="2:5" ht="20.100000000000001" customHeight="1" x14ac:dyDescent="0.25">
      <c r="B105" s="259">
        <v>1141100</v>
      </c>
      <c r="C105" s="260">
        <v>1141121</v>
      </c>
      <c r="D105" s="261" t="s">
        <v>635</v>
      </c>
      <c r="E105" s="262" t="s">
        <v>557</v>
      </c>
    </row>
    <row r="106" spans="2:5" ht="20.100000000000001" customHeight="1" x14ac:dyDescent="0.25">
      <c r="B106" s="259">
        <v>1141100</v>
      </c>
      <c r="C106" s="260">
        <v>1141122</v>
      </c>
      <c r="D106" s="261" t="s">
        <v>636</v>
      </c>
      <c r="E106" s="262" t="s">
        <v>557</v>
      </c>
    </row>
    <row r="107" spans="2:5" ht="20.100000000000001" customHeight="1" x14ac:dyDescent="0.25">
      <c r="B107" s="259">
        <v>1141200</v>
      </c>
      <c r="C107" s="260">
        <v>1141201</v>
      </c>
      <c r="D107" s="261" t="s">
        <v>615</v>
      </c>
      <c r="E107" s="262" t="s">
        <v>557</v>
      </c>
    </row>
    <row r="108" spans="2:5" ht="20.100000000000001" customHeight="1" x14ac:dyDescent="0.25">
      <c r="B108" s="259">
        <v>1141200</v>
      </c>
      <c r="C108" s="260">
        <v>1141202</v>
      </c>
      <c r="D108" s="261" t="s">
        <v>616</v>
      </c>
      <c r="E108" s="262" t="s">
        <v>557</v>
      </c>
    </row>
    <row r="109" spans="2:5" ht="20.100000000000001" customHeight="1" x14ac:dyDescent="0.25">
      <c r="B109" s="259">
        <v>1141200</v>
      </c>
      <c r="C109" s="260">
        <v>1141203</v>
      </c>
      <c r="D109" s="261" t="s">
        <v>617</v>
      </c>
      <c r="E109" s="262" t="s">
        <v>557</v>
      </c>
    </row>
    <row r="110" spans="2:5" ht="20.100000000000001" customHeight="1" x14ac:dyDescent="0.25">
      <c r="B110" s="259">
        <v>1141200</v>
      </c>
      <c r="C110" s="260">
        <v>1141204</v>
      </c>
      <c r="D110" s="261" t="s">
        <v>618</v>
      </c>
      <c r="E110" s="262" t="s">
        <v>557</v>
      </c>
    </row>
    <row r="111" spans="2:5" ht="20.100000000000001" customHeight="1" x14ac:dyDescent="0.25">
      <c r="B111" s="259">
        <v>1141200</v>
      </c>
      <c r="C111" s="260">
        <v>1141205</v>
      </c>
      <c r="D111" s="261" t="s">
        <v>619</v>
      </c>
      <c r="E111" s="262" t="s">
        <v>557</v>
      </c>
    </row>
    <row r="112" spans="2:5" ht="20.100000000000001" customHeight="1" x14ac:dyDescent="0.25">
      <c r="B112" s="259">
        <v>1141200</v>
      </c>
      <c r="C112" s="260">
        <v>1141206</v>
      </c>
      <c r="D112" s="261" t="s">
        <v>620</v>
      </c>
      <c r="E112" s="262" t="s">
        <v>557</v>
      </c>
    </row>
    <row r="113" spans="2:5" ht="20.100000000000001" customHeight="1" x14ac:dyDescent="0.25">
      <c r="B113" s="259">
        <v>1141200</v>
      </c>
      <c r="C113" s="260">
        <v>1141207</v>
      </c>
      <c r="D113" s="261" t="s">
        <v>621</v>
      </c>
      <c r="E113" s="262" t="s">
        <v>557</v>
      </c>
    </row>
    <row r="114" spans="2:5" ht="20.100000000000001" customHeight="1" x14ac:dyDescent="0.25">
      <c r="B114" s="259">
        <v>1141200</v>
      </c>
      <c r="C114" s="260">
        <v>1141208</v>
      </c>
      <c r="D114" s="261" t="s">
        <v>622</v>
      </c>
      <c r="E114" s="262" t="s">
        <v>557</v>
      </c>
    </row>
    <row r="115" spans="2:5" ht="20.100000000000001" customHeight="1" x14ac:dyDescent="0.25">
      <c r="B115" s="259">
        <v>1141200</v>
      </c>
      <c r="C115" s="260">
        <v>1141209</v>
      </c>
      <c r="D115" s="261" t="s">
        <v>623</v>
      </c>
      <c r="E115" s="262" t="s">
        <v>557</v>
      </c>
    </row>
    <row r="116" spans="2:5" ht="20.100000000000001" customHeight="1" x14ac:dyDescent="0.25">
      <c r="B116" s="259">
        <v>1141200</v>
      </c>
      <c r="C116" s="260">
        <v>1141210</v>
      </c>
      <c r="D116" s="261" t="s">
        <v>624</v>
      </c>
      <c r="E116" s="262" t="s">
        <v>557</v>
      </c>
    </row>
    <row r="117" spans="2:5" ht="20.100000000000001" customHeight="1" x14ac:dyDescent="0.25">
      <c r="B117" s="259">
        <v>1141200</v>
      </c>
      <c r="C117" s="260">
        <v>1141211</v>
      </c>
      <c r="D117" s="261" t="s">
        <v>625</v>
      </c>
      <c r="E117" s="262" t="s">
        <v>557</v>
      </c>
    </row>
    <row r="118" spans="2:5" ht="20.100000000000001" customHeight="1" x14ac:dyDescent="0.25">
      <c r="B118" s="259">
        <v>1141200</v>
      </c>
      <c r="C118" s="260">
        <v>1141212</v>
      </c>
      <c r="D118" s="261" t="s">
        <v>626</v>
      </c>
      <c r="E118" s="262" t="s">
        <v>557</v>
      </c>
    </row>
    <row r="119" spans="2:5" ht="20.100000000000001" customHeight="1" x14ac:dyDescent="0.25">
      <c r="B119" s="259">
        <v>1141200</v>
      </c>
      <c r="C119" s="260">
        <v>1141213</v>
      </c>
      <c r="D119" s="261" t="s">
        <v>627</v>
      </c>
      <c r="E119" s="262" t="s">
        <v>557</v>
      </c>
    </row>
    <row r="120" spans="2:5" ht="20.100000000000001" customHeight="1" x14ac:dyDescent="0.25">
      <c r="B120" s="259">
        <v>1141200</v>
      </c>
      <c r="C120" s="260">
        <v>1141214</v>
      </c>
      <c r="D120" s="261" t="s">
        <v>628</v>
      </c>
      <c r="E120" s="262" t="s">
        <v>557</v>
      </c>
    </row>
    <row r="121" spans="2:5" ht="20.100000000000001" customHeight="1" x14ac:dyDescent="0.25">
      <c r="B121" s="259">
        <v>1141200</v>
      </c>
      <c r="C121" s="260">
        <v>1141215</v>
      </c>
      <c r="D121" s="261" t="s">
        <v>629</v>
      </c>
      <c r="E121" s="262" t="s">
        <v>557</v>
      </c>
    </row>
    <row r="122" spans="2:5" ht="20.100000000000001" customHeight="1" x14ac:dyDescent="0.25">
      <c r="B122" s="259">
        <v>1141200</v>
      </c>
      <c r="C122" s="260">
        <v>1141216</v>
      </c>
      <c r="D122" s="261" t="s">
        <v>630</v>
      </c>
      <c r="E122" s="262" t="s">
        <v>557</v>
      </c>
    </row>
    <row r="123" spans="2:5" ht="20.100000000000001" customHeight="1" x14ac:dyDescent="0.25">
      <c r="B123" s="259">
        <v>1141200</v>
      </c>
      <c r="C123" s="260">
        <v>1141217</v>
      </c>
      <c r="D123" s="261" t="s">
        <v>631</v>
      </c>
      <c r="E123" s="262" t="s">
        <v>557</v>
      </c>
    </row>
    <row r="124" spans="2:5" ht="20.100000000000001" customHeight="1" x14ac:dyDescent="0.25">
      <c r="B124" s="259">
        <v>1141200</v>
      </c>
      <c r="C124" s="260">
        <v>1141218</v>
      </c>
      <c r="D124" s="261" t="s">
        <v>632</v>
      </c>
      <c r="E124" s="262" t="s">
        <v>557</v>
      </c>
    </row>
    <row r="125" spans="2:5" ht="20.100000000000001" customHeight="1" x14ac:dyDescent="0.25">
      <c r="B125" s="259">
        <v>1141200</v>
      </c>
      <c r="C125" s="260">
        <v>1141219</v>
      </c>
      <c r="D125" s="261" t="s">
        <v>633</v>
      </c>
      <c r="E125" s="262" t="s">
        <v>557</v>
      </c>
    </row>
    <row r="126" spans="2:5" ht="20.100000000000001" customHeight="1" x14ac:dyDescent="0.25">
      <c r="B126" s="259">
        <v>1141200</v>
      </c>
      <c r="C126" s="260">
        <v>1141220</v>
      </c>
      <c r="D126" s="261" t="s">
        <v>637</v>
      </c>
      <c r="E126" s="262" t="s">
        <v>557</v>
      </c>
    </row>
    <row r="127" spans="2:5" ht="20.100000000000001" customHeight="1" x14ac:dyDescent="0.25">
      <c r="B127" s="259">
        <v>1141200</v>
      </c>
      <c r="C127" s="260">
        <v>1141221</v>
      </c>
      <c r="D127" s="261" t="s">
        <v>635</v>
      </c>
      <c r="E127" s="262" t="s">
        <v>557</v>
      </c>
    </row>
    <row r="128" spans="2:5" ht="20.100000000000001" customHeight="1" x14ac:dyDescent="0.25">
      <c r="B128" s="259">
        <v>1141200</v>
      </c>
      <c r="C128" s="260">
        <v>1141222</v>
      </c>
      <c r="D128" s="261" t="s">
        <v>636</v>
      </c>
      <c r="E128" s="262" t="s">
        <v>557</v>
      </c>
    </row>
    <row r="129" spans="2:5" ht="20.100000000000001" customHeight="1" x14ac:dyDescent="0.25">
      <c r="B129" s="259">
        <v>1141300</v>
      </c>
      <c r="C129" s="260">
        <v>1141301</v>
      </c>
      <c r="D129" s="261" t="s">
        <v>638</v>
      </c>
      <c r="E129" s="262" t="s">
        <v>557</v>
      </c>
    </row>
    <row r="130" spans="2:5" ht="20.100000000000001" customHeight="1" x14ac:dyDescent="0.25">
      <c r="B130" s="259">
        <v>1141300</v>
      </c>
      <c r="C130" s="260">
        <v>1141302</v>
      </c>
      <c r="D130" s="261" t="s">
        <v>639</v>
      </c>
      <c r="E130" s="262" t="s">
        <v>557</v>
      </c>
    </row>
    <row r="131" spans="2:5" ht="20.100000000000001" customHeight="1" x14ac:dyDescent="0.25">
      <c r="B131" s="259">
        <v>1141300</v>
      </c>
      <c r="C131" s="260">
        <v>1141303</v>
      </c>
      <c r="D131" s="261" t="s">
        <v>640</v>
      </c>
      <c r="E131" s="262" t="s">
        <v>557</v>
      </c>
    </row>
    <row r="132" spans="2:5" ht="20.100000000000001" customHeight="1" x14ac:dyDescent="0.25">
      <c r="B132" s="259">
        <v>1141400</v>
      </c>
      <c r="C132" s="260">
        <v>1141401</v>
      </c>
      <c r="D132" s="261" t="s">
        <v>641</v>
      </c>
      <c r="E132" s="262" t="s">
        <v>557</v>
      </c>
    </row>
    <row r="133" spans="2:5" ht="20.100000000000001" customHeight="1" x14ac:dyDescent="0.25">
      <c r="B133" s="259">
        <v>1141400</v>
      </c>
      <c r="C133" s="260">
        <v>1141402</v>
      </c>
      <c r="D133" s="261" t="s">
        <v>642</v>
      </c>
      <c r="E133" s="262" t="s">
        <v>557</v>
      </c>
    </row>
    <row r="134" spans="2:5" ht="20.100000000000001" customHeight="1" x14ac:dyDescent="0.25">
      <c r="B134" s="259">
        <v>1141400</v>
      </c>
      <c r="C134" s="260">
        <v>1141403</v>
      </c>
      <c r="D134" s="261" t="s">
        <v>643</v>
      </c>
      <c r="E134" s="262" t="s">
        <v>557</v>
      </c>
    </row>
    <row r="135" spans="2:5" ht="20.100000000000001" customHeight="1" x14ac:dyDescent="0.25">
      <c r="B135" s="259">
        <v>1141400</v>
      </c>
      <c r="C135" s="260">
        <v>1141410</v>
      </c>
      <c r="D135" s="261" t="s">
        <v>644</v>
      </c>
      <c r="E135" s="262" t="s">
        <v>557</v>
      </c>
    </row>
    <row r="136" spans="2:5" ht="20.100000000000001" customHeight="1" x14ac:dyDescent="0.25">
      <c r="B136" s="259">
        <v>1141400</v>
      </c>
      <c r="C136" s="260">
        <v>1141411</v>
      </c>
      <c r="D136" s="261" t="s">
        <v>843</v>
      </c>
      <c r="E136" s="262" t="s">
        <v>557</v>
      </c>
    </row>
    <row r="137" spans="2:5" ht="20.100000000000001" customHeight="1" x14ac:dyDescent="0.25">
      <c r="B137" s="259">
        <v>1142000</v>
      </c>
      <c r="C137" s="260">
        <v>1142001</v>
      </c>
      <c r="D137" s="261" t="s">
        <v>645</v>
      </c>
      <c r="E137" s="262" t="s">
        <v>557</v>
      </c>
    </row>
    <row r="138" spans="2:5" ht="20.100000000000001" customHeight="1" x14ac:dyDescent="0.25">
      <c r="B138" s="259">
        <v>1142000</v>
      </c>
      <c r="C138" s="260">
        <v>1142002</v>
      </c>
      <c r="D138" s="261" t="s">
        <v>646</v>
      </c>
      <c r="E138" s="262" t="s">
        <v>557</v>
      </c>
    </row>
    <row r="139" spans="2:5" ht="20.100000000000001" customHeight="1" x14ac:dyDescent="0.25">
      <c r="B139" s="259">
        <v>1142000</v>
      </c>
      <c r="C139" s="260">
        <v>1142003</v>
      </c>
      <c r="D139" s="261" t="s">
        <v>647</v>
      </c>
      <c r="E139" s="262" t="s">
        <v>557</v>
      </c>
    </row>
    <row r="140" spans="2:5" ht="20.100000000000001" customHeight="1" x14ac:dyDescent="0.25">
      <c r="B140" s="259">
        <v>1142000</v>
      </c>
      <c r="C140" s="260">
        <v>1142004</v>
      </c>
      <c r="D140" s="261" t="s">
        <v>648</v>
      </c>
      <c r="E140" s="262" t="s">
        <v>557</v>
      </c>
    </row>
    <row r="141" spans="2:5" ht="20.100000000000001" customHeight="1" x14ac:dyDescent="0.25">
      <c r="B141" s="259">
        <v>1142000</v>
      </c>
      <c r="C141" s="260">
        <v>1142005</v>
      </c>
      <c r="D141" s="261" t="s">
        <v>649</v>
      </c>
      <c r="E141" s="262" t="s">
        <v>557</v>
      </c>
    </row>
    <row r="142" spans="2:5" ht="20.100000000000001" customHeight="1" x14ac:dyDescent="0.25">
      <c r="B142" s="259">
        <v>1142000</v>
      </c>
      <c r="C142" s="260">
        <v>1142006</v>
      </c>
      <c r="D142" s="261" t="s">
        <v>650</v>
      </c>
      <c r="E142" s="262" t="s">
        <v>557</v>
      </c>
    </row>
    <row r="143" spans="2:5" ht="20.100000000000001" customHeight="1" x14ac:dyDescent="0.25">
      <c r="B143" s="259">
        <v>1142000</v>
      </c>
      <c r="C143" s="260">
        <v>1142007</v>
      </c>
      <c r="D143" s="261" t="s">
        <v>651</v>
      </c>
      <c r="E143" s="262" t="s">
        <v>557</v>
      </c>
    </row>
    <row r="144" spans="2:5" ht="20.100000000000001" customHeight="1" x14ac:dyDescent="0.25">
      <c r="B144" s="259">
        <v>1142000</v>
      </c>
      <c r="C144" s="260">
        <v>1142008</v>
      </c>
      <c r="D144" s="261" t="s">
        <v>652</v>
      </c>
      <c r="E144" s="262" t="s">
        <v>557</v>
      </c>
    </row>
    <row r="145" spans="2:5" ht="20.100000000000001" customHeight="1" x14ac:dyDescent="0.25">
      <c r="B145" s="259">
        <v>1142000</v>
      </c>
      <c r="C145" s="260">
        <v>1142009</v>
      </c>
      <c r="D145" s="261" t="s">
        <v>653</v>
      </c>
      <c r="E145" s="262" t="s">
        <v>557</v>
      </c>
    </row>
    <row r="146" spans="2:5" ht="20.100000000000001" customHeight="1" x14ac:dyDescent="0.25">
      <c r="B146" s="259">
        <v>1142000</v>
      </c>
      <c r="C146" s="260">
        <v>1142010</v>
      </c>
      <c r="D146" s="261" t="s">
        <v>654</v>
      </c>
      <c r="E146" s="262" t="s">
        <v>557</v>
      </c>
    </row>
    <row r="147" spans="2:5" ht="20.100000000000001" customHeight="1" x14ac:dyDescent="0.25">
      <c r="B147" s="259">
        <v>1142000</v>
      </c>
      <c r="C147" s="260">
        <v>1142011</v>
      </c>
      <c r="D147" s="261" t="s">
        <v>655</v>
      </c>
      <c r="E147" s="262" t="s">
        <v>557</v>
      </c>
    </row>
    <row r="148" spans="2:5" ht="20.100000000000001" customHeight="1" x14ac:dyDescent="0.25">
      <c r="B148" s="259">
        <v>1142000</v>
      </c>
      <c r="C148" s="260">
        <v>1142012</v>
      </c>
      <c r="D148" s="261" t="s">
        <v>656</v>
      </c>
      <c r="E148" s="262" t="s">
        <v>557</v>
      </c>
    </row>
    <row r="149" spans="2:5" ht="20.100000000000001" customHeight="1" x14ac:dyDescent="0.25">
      <c r="B149" s="259">
        <v>1142000</v>
      </c>
      <c r="C149" s="260">
        <v>1142013</v>
      </c>
      <c r="D149" s="261" t="s">
        <v>657</v>
      </c>
      <c r="E149" s="262" t="s">
        <v>557</v>
      </c>
    </row>
    <row r="150" spans="2:5" ht="20.100000000000001" customHeight="1" x14ac:dyDescent="0.25">
      <c r="B150" s="259">
        <v>1142000</v>
      </c>
      <c r="C150" s="260">
        <v>1142014</v>
      </c>
      <c r="D150" s="261" t="s">
        <v>658</v>
      </c>
      <c r="E150" s="262" t="s">
        <v>557</v>
      </c>
    </row>
    <row r="151" spans="2:5" ht="20.100000000000001" customHeight="1" x14ac:dyDescent="0.25">
      <c r="B151" s="259">
        <v>1142000</v>
      </c>
      <c r="C151" s="260">
        <v>1142015</v>
      </c>
      <c r="D151" s="261" t="s">
        <v>659</v>
      </c>
      <c r="E151" s="262" t="s">
        <v>557</v>
      </c>
    </row>
    <row r="152" spans="2:5" ht="20.100000000000001" customHeight="1" x14ac:dyDescent="0.25">
      <c r="B152" s="259">
        <v>1142000</v>
      </c>
      <c r="C152" s="260">
        <v>1142016</v>
      </c>
      <c r="D152" s="261" t="s">
        <v>660</v>
      </c>
      <c r="E152" s="262" t="s">
        <v>557</v>
      </c>
    </row>
    <row r="153" spans="2:5" ht="20.100000000000001" customHeight="1" x14ac:dyDescent="0.25">
      <c r="B153" s="259">
        <v>1142000</v>
      </c>
      <c r="C153" s="260">
        <v>1142017</v>
      </c>
      <c r="D153" s="261" t="s">
        <v>661</v>
      </c>
      <c r="E153" s="262" t="s">
        <v>557</v>
      </c>
    </row>
    <row r="154" spans="2:5" ht="20.100000000000001" customHeight="1" x14ac:dyDescent="0.25">
      <c r="B154" s="259">
        <v>1142000</v>
      </c>
      <c r="C154" s="260">
        <v>1142018</v>
      </c>
      <c r="D154" s="261" t="s">
        <v>662</v>
      </c>
      <c r="E154" s="262" t="s">
        <v>557</v>
      </c>
    </row>
    <row r="155" spans="2:5" ht="20.100000000000001" customHeight="1" x14ac:dyDescent="0.25">
      <c r="B155" s="259">
        <v>1142000</v>
      </c>
      <c r="C155" s="260">
        <v>1142019</v>
      </c>
      <c r="D155" s="261" t="s">
        <v>663</v>
      </c>
      <c r="E155" s="262" t="s">
        <v>557</v>
      </c>
    </row>
    <row r="156" spans="2:5" ht="20.100000000000001" customHeight="1" x14ac:dyDescent="0.25">
      <c r="B156" s="259">
        <v>1142000</v>
      </c>
      <c r="C156" s="260">
        <v>1142020</v>
      </c>
      <c r="D156" s="261" t="s">
        <v>664</v>
      </c>
      <c r="E156" s="262" t="s">
        <v>557</v>
      </c>
    </row>
    <row r="157" spans="2:5" ht="20.100000000000001" customHeight="1" x14ac:dyDescent="0.25">
      <c r="B157" s="259">
        <v>1142000</v>
      </c>
      <c r="C157" s="260">
        <v>1142021</v>
      </c>
      <c r="D157" s="261" t="s">
        <v>665</v>
      </c>
      <c r="E157" s="262" t="s">
        <v>557</v>
      </c>
    </row>
    <row r="158" spans="2:5" ht="20.100000000000001" customHeight="1" x14ac:dyDescent="0.25">
      <c r="B158" s="259">
        <v>1142000</v>
      </c>
      <c r="C158" s="260">
        <v>1142022</v>
      </c>
      <c r="D158" s="261" t="s">
        <v>666</v>
      </c>
      <c r="E158" s="262" t="s">
        <v>557</v>
      </c>
    </row>
    <row r="159" spans="2:5" ht="20.100000000000001" customHeight="1" x14ac:dyDescent="0.25">
      <c r="B159" s="259">
        <v>1142000</v>
      </c>
      <c r="C159" s="260">
        <v>1142023</v>
      </c>
      <c r="D159" s="261" t="s">
        <v>667</v>
      </c>
      <c r="E159" s="262" t="s">
        <v>557</v>
      </c>
    </row>
    <row r="160" spans="2:5" ht="20.100000000000001" customHeight="1" x14ac:dyDescent="0.25">
      <c r="B160" s="259">
        <v>1142000</v>
      </c>
      <c r="C160" s="260">
        <v>1142024</v>
      </c>
      <c r="D160" s="261" t="s">
        <v>668</v>
      </c>
      <c r="E160" s="262" t="s">
        <v>557</v>
      </c>
    </row>
    <row r="161" spans="2:5" ht="20.100000000000001" customHeight="1" x14ac:dyDescent="0.25">
      <c r="B161" s="259">
        <v>1142000</v>
      </c>
      <c r="C161" s="260">
        <v>1142025</v>
      </c>
      <c r="D161" s="261" t="s">
        <v>669</v>
      </c>
      <c r="E161" s="262" t="s">
        <v>557</v>
      </c>
    </row>
    <row r="162" spans="2:5" ht="20.100000000000001" customHeight="1" x14ac:dyDescent="0.25">
      <c r="B162" s="259">
        <v>1142000</v>
      </c>
      <c r="C162" s="260">
        <v>1142026</v>
      </c>
      <c r="D162" s="261" t="s">
        <v>670</v>
      </c>
      <c r="E162" s="262" t="s">
        <v>557</v>
      </c>
    </row>
    <row r="163" spans="2:5" ht="20.100000000000001" customHeight="1" x14ac:dyDescent="0.25">
      <c r="B163" s="259">
        <v>1142000</v>
      </c>
      <c r="C163" s="260">
        <v>1142027</v>
      </c>
      <c r="D163" s="261" t="s">
        <v>671</v>
      </c>
      <c r="E163" s="262" t="s">
        <v>557</v>
      </c>
    </row>
    <row r="164" spans="2:5" ht="20.100000000000001" customHeight="1" x14ac:dyDescent="0.25">
      <c r="B164" s="259">
        <v>1142000</v>
      </c>
      <c r="C164" s="260">
        <v>1142028</v>
      </c>
      <c r="D164" s="261" t="s">
        <v>52</v>
      </c>
      <c r="E164" s="262" t="s">
        <v>557</v>
      </c>
    </row>
    <row r="165" spans="2:5" ht="20.100000000000001" customHeight="1" x14ac:dyDescent="0.25">
      <c r="B165" s="259">
        <v>1142000</v>
      </c>
      <c r="C165" s="260">
        <v>1142029</v>
      </c>
      <c r="D165" s="261" t="s">
        <v>672</v>
      </c>
      <c r="E165" s="262" t="s">
        <v>557</v>
      </c>
    </row>
    <row r="166" spans="2:5" ht="20.100000000000001" customHeight="1" x14ac:dyDescent="0.25">
      <c r="B166" s="259">
        <v>1142000</v>
      </c>
      <c r="C166" s="260">
        <v>1142030</v>
      </c>
      <c r="D166" s="261" t="s">
        <v>673</v>
      </c>
      <c r="E166" s="262" t="s">
        <v>557</v>
      </c>
    </row>
    <row r="167" spans="2:5" ht="20.100000000000001" customHeight="1" x14ac:dyDescent="0.25">
      <c r="B167" s="259">
        <v>1142000</v>
      </c>
      <c r="C167" s="260">
        <v>1142031</v>
      </c>
      <c r="D167" s="261" t="s">
        <v>674</v>
      </c>
      <c r="E167" s="262" t="s">
        <v>557</v>
      </c>
    </row>
    <row r="168" spans="2:5" ht="20.100000000000001" customHeight="1" x14ac:dyDescent="0.25">
      <c r="B168" s="259">
        <v>1142000</v>
      </c>
      <c r="C168" s="260">
        <v>1142032</v>
      </c>
      <c r="D168" s="261" t="s">
        <v>675</v>
      </c>
      <c r="E168" s="262" t="s">
        <v>557</v>
      </c>
    </row>
    <row r="169" spans="2:5" ht="20.100000000000001" customHeight="1" x14ac:dyDescent="0.25">
      <c r="B169" s="259">
        <v>1142000</v>
      </c>
      <c r="C169" s="260">
        <v>1142033</v>
      </c>
      <c r="D169" s="261" t="s">
        <v>676</v>
      </c>
      <c r="E169" s="262" t="s">
        <v>557</v>
      </c>
    </row>
    <row r="170" spans="2:5" ht="20.100000000000001" customHeight="1" x14ac:dyDescent="0.25">
      <c r="B170" s="259">
        <v>1142000</v>
      </c>
      <c r="C170" s="260">
        <v>1142034</v>
      </c>
      <c r="D170" s="261" t="s">
        <v>677</v>
      </c>
      <c r="E170" s="262" t="s">
        <v>557</v>
      </c>
    </row>
    <row r="171" spans="2:5" ht="20.100000000000001" customHeight="1" x14ac:dyDescent="0.25">
      <c r="B171" s="259">
        <v>1144100</v>
      </c>
      <c r="C171" s="260">
        <v>1144101</v>
      </c>
      <c r="D171" s="261" t="s">
        <v>678</v>
      </c>
      <c r="E171" s="262" t="s">
        <v>557</v>
      </c>
    </row>
    <row r="172" spans="2:5" ht="20.100000000000001" customHeight="1" x14ac:dyDescent="0.25">
      <c r="B172" s="259">
        <v>1151000</v>
      </c>
      <c r="C172" s="260">
        <v>1151001</v>
      </c>
      <c r="D172" s="261" t="s">
        <v>679</v>
      </c>
      <c r="E172" s="262" t="s">
        <v>557</v>
      </c>
    </row>
    <row r="173" spans="2:5" ht="20.100000000000001" customHeight="1" x14ac:dyDescent="0.25">
      <c r="B173" s="259">
        <v>1151000</v>
      </c>
      <c r="C173" s="260">
        <v>1151002</v>
      </c>
      <c r="D173" s="261" t="s">
        <v>680</v>
      </c>
      <c r="E173" s="262" t="s">
        <v>557</v>
      </c>
    </row>
    <row r="174" spans="2:5" ht="20.100000000000001" customHeight="1" x14ac:dyDescent="0.25">
      <c r="B174" s="259">
        <v>1151000</v>
      </c>
      <c r="C174" s="260">
        <v>1151003</v>
      </c>
      <c r="D174" s="261" t="s">
        <v>681</v>
      </c>
      <c r="E174" s="262" t="s">
        <v>557</v>
      </c>
    </row>
    <row r="175" spans="2:5" ht="20.100000000000001" customHeight="1" x14ac:dyDescent="0.25">
      <c r="B175" s="259">
        <v>1151000</v>
      </c>
      <c r="C175" s="260">
        <v>1151004</v>
      </c>
      <c r="D175" s="261" t="s">
        <v>682</v>
      </c>
      <c r="E175" s="262" t="s">
        <v>557</v>
      </c>
    </row>
    <row r="176" spans="2:5" ht="20.100000000000001" customHeight="1" x14ac:dyDescent="0.25">
      <c r="B176" s="259">
        <v>1151000</v>
      </c>
      <c r="C176" s="260">
        <v>1151005</v>
      </c>
      <c r="D176" s="261" t="s">
        <v>683</v>
      </c>
      <c r="E176" s="262" t="s">
        <v>557</v>
      </c>
    </row>
    <row r="177" spans="2:5" ht="20.100000000000001" customHeight="1" x14ac:dyDescent="0.25">
      <c r="B177" s="259">
        <v>1151000</v>
      </c>
      <c r="C177" s="260">
        <v>1151006</v>
      </c>
      <c r="D177" s="261" t="s">
        <v>684</v>
      </c>
      <c r="E177" s="262" t="s">
        <v>557</v>
      </c>
    </row>
    <row r="178" spans="2:5" ht="20.100000000000001" customHeight="1" x14ac:dyDescent="0.25">
      <c r="B178" s="259">
        <v>1151000</v>
      </c>
      <c r="C178" s="260">
        <v>1151007</v>
      </c>
      <c r="D178" s="261" t="s">
        <v>685</v>
      </c>
      <c r="E178" s="262" t="s">
        <v>557</v>
      </c>
    </row>
    <row r="179" spans="2:5" ht="20.100000000000001" customHeight="1" x14ac:dyDescent="0.25">
      <c r="B179" s="259">
        <v>1151000</v>
      </c>
      <c r="C179" s="260">
        <v>1151008</v>
      </c>
      <c r="D179" s="261" t="s">
        <v>686</v>
      </c>
      <c r="E179" s="262" t="s">
        <v>557</v>
      </c>
    </row>
    <row r="180" spans="2:5" ht="20.100000000000001" customHeight="1" x14ac:dyDescent="0.25">
      <c r="B180" s="259">
        <v>1151000</v>
      </c>
      <c r="C180" s="260">
        <v>1151009</v>
      </c>
      <c r="D180" s="261" t="s">
        <v>687</v>
      </c>
      <c r="E180" s="262" t="s">
        <v>557</v>
      </c>
    </row>
    <row r="181" spans="2:5" ht="20.100000000000001" customHeight="1" x14ac:dyDescent="0.25">
      <c r="B181" s="259">
        <v>1151000</v>
      </c>
      <c r="C181" s="260">
        <v>1151010</v>
      </c>
      <c r="D181" s="261" t="s">
        <v>688</v>
      </c>
      <c r="E181" s="262" t="s">
        <v>557</v>
      </c>
    </row>
    <row r="182" spans="2:5" ht="20.100000000000001" customHeight="1" x14ac:dyDescent="0.25">
      <c r="B182" s="259">
        <v>1151000</v>
      </c>
      <c r="C182" s="260">
        <v>1151011</v>
      </c>
      <c r="D182" s="261" t="s">
        <v>689</v>
      </c>
      <c r="E182" s="262" t="s">
        <v>557</v>
      </c>
    </row>
    <row r="183" spans="2:5" ht="20.100000000000001" customHeight="1" x14ac:dyDescent="0.25">
      <c r="B183" s="259">
        <v>1151000</v>
      </c>
      <c r="C183" s="260">
        <v>1151012</v>
      </c>
      <c r="D183" s="261" t="s">
        <v>690</v>
      </c>
      <c r="E183" s="262" t="s">
        <v>557</v>
      </c>
    </row>
    <row r="184" spans="2:5" ht="20.100000000000001" customHeight="1" x14ac:dyDescent="0.25">
      <c r="B184" s="259">
        <v>1151000</v>
      </c>
      <c r="C184" s="260">
        <v>1151013</v>
      </c>
      <c r="D184" s="261" t="s">
        <v>691</v>
      </c>
      <c r="E184" s="262" t="s">
        <v>557</v>
      </c>
    </row>
    <row r="185" spans="2:5" ht="20.100000000000001" customHeight="1" x14ac:dyDescent="0.25">
      <c r="B185" s="259">
        <v>1151000</v>
      </c>
      <c r="C185" s="260">
        <v>1151014</v>
      </c>
      <c r="D185" s="261" t="s">
        <v>692</v>
      </c>
      <c r="E185" s="262" t="s">
        <v>557</v>
      </c>
    </row>
    <row r="186" spans="2:5" ht="20.100000000000001" customHeight="1" x14ac:dyDescent="0.25">
      <c r="B186" s="259">
        <v>1151000</v>
      </c>
      <c r="C186" s="260">
        <v>1151015</v>
      </c>
      <c r="D186" s="261" t="s">
        <v>693</v>
      </c>
      <c r="E186" s="262" t="s">
        <v>557</v>
      </c>
    </row>
    <row r="187" spans="2:5" ht="20.100000000000001" customHeight="1" x14ac:dyDescent="0.25">
      <c r="B187" s="259">
        <v>1151000</v>
      </c>
      <c r="C187" s="260">
        <v>1151016</v>
      </c>
      <c r="D187" s="261" t="s">
        <v>694</v>
      </c>
      <c r="E187" s="262" t="s">
        <v>557</v>
      </c>
    </row>
    <row r="188" spans="2:5" ht="20.100000000000001" customHeight="1" x14ac:dyDescent="0.25">
      <c r="B188" s="259">
        <v>1151000</v>
      </c>
      <c r="C188" s="260">
        <v>1151017</v>
      </c>
      <c r="D188" s="261" t="s">
        <v>695</v>
      </c>
      <c r="E188" s="262" t="s">
        <v>557</v>
      </c>
    </row>
    <row r="189" spans="2:5" ht="20.100000000000001" customHeight="1" x14ac:dyDescent="0.25">
      <c r="B189" s="259">
        <v>1151000</v>
      </c>
      <c r="C189" s="260">
        <v>1151018</v>
      </c>
      <c r="D189" s="261" t="s">
        <v>696</v>
      </c>
      <c r="E189" s="262" t="s">
        <v>557</v>
      </c>
    </row>
    <row r="190" spans="2:5" ht="20.100000000000001" customHeight="1" x14ac:dyDescent="0.25">
      <c r="B190" s="259">
        <v>1151000</v>
      </c>
      <c r="C190" s="260">
        <v>1151019</v>
      </c>
      <c r="D190" s="261" t="s">
        <v>697</v>
      </c>
      <c r="E190" s="262" t="s">
        <v>557</v>
      </c>
    </row>
    <row r="191" spans="2:5" ht="20.100000000000001" customHeight="1" x14ac:dyDescent="0.25">
      <c r="B191" s="259">
        <v>1151000</v>
      </c>
      <c r="C191" s="260">
        <v>1151020</v>
      </c>
      <c r="D191" s="261" t="s">
        <v>698</v>
      </c>
      <c r="E191" s="262" t="s">
        <v>557</v>
      </c>
    </row>
    <row r="192" spans="2:5" ht="20.100000000000001" customHeight="1" x14ac:dyDescent="0.25">
      <c r="B192" s="259">
        <v>1151000</v>
      </c>
      <c r="C192" s="260">
        <v>1151021</v>
      </c>
      <c r="D192" s="261" t="s">
        <v>699</v>
      </c>
      <c r="E192" s="262" t="s">
        <v>557</v>
      </c>
    </row>
    <row r="193" spans="2:5" ht="20.100000000000001" customHeight="1" x14ac:dyDescent="0.25">
      <c r="B193" s="259">
        <v>1151100</v>
      </c>
      <c r="C193" s="260">
        <v>1151101</v>
      </c>
      <c r="D193" s="261" t="s">
        <v>700</v>
      </c>
      <c r="E193" s="262" t="s">
        <v>557</v>
      </c>
    </row>
    <row r="194" spans="2:5" ht="20.100000000000001" customHeight="1" x14ac:dyDescent="0.25">
      <c r="B194" s="259">
        <v>1151100</v>
      </c>
      <c r="C194" s="260">
        <v>1151102</v>
      </c>
      <c r="D194" s="261" t="s">
        <v>701</v>
      </c>
      <c r="E194" s="262" t="s">
        <v>557</v>
      </c>
    </row>
    <row r="195" spans="2:5" ht="20.100000000000001" customHeight="1" x14ac:dyDescent="0.25">
      <c r="B195" s="259">
        <v>1151100</v>
      </c>
      <c r="C195" s="260">
        <v>1151103</v>
      </c>
      <c r="D195" s="261" t="s">
        <v>702</v>
      </c>
      <c r="E195" s="262" t="s">
        <v>557</v>
      </c>
    </row>
    <row r="196" spans="2:5" ht="20.100000000000001" customHeight="1" x14ac:dyDescent="0.25">
      <c r="B196" s="259">
        <v>1151100</v>
      </c>
      <c r="C196" s="260">
        <v>1151104</v>
      </c>
      <c r="D196" s="261" t="s">
        <v>703</v>
      </c>
      <c r="E196" s="262" t="s">
        <v>557</v>
      </c>
    </row>
    <row r="197" spans="2:5" ht="20.100000000000001" customHeight="1" x14ac:dyDescent="0.25">
      <c r="B197" s="259">
        <v>1151100</v>
      </c>
      <c r="C197" s="260">
        <v>1151105</v>
      </c>
      <c r="D197" s="261" t="s">
        <v>704</v>
      </c>
      <c r="E197" s="262" t="s">
        <v>557</v>
      </c>
    </row>
    <row r="198" spans="2:5" ht="20.100000000000001" customHeight="1" x14ac:dyDescent="0.25">
      <c r="B198" s="259">
        <v>1151100</v>
      </c>
      <c r="C198" s="260">
        <v>1151106</v>
      </c>
      <c r="D198" s="261" t="s">
        <v>705</v>
      </c>
      <c r="E198" s="262" t="s">
        <v>557</v>
      </c>
    </row>
    <row r="199" spans="2:5" ht="20.100000000000001" customHeight="1" x14ac:dyDescent="0.25">
      <c r="B199" s="259">
        <v>1151100</v>
      </c>
      <c r="C199" s="260">
        <v>1151107</v>
      </c>
      <c r="D199" s="261" t="s">
        <v>706</v>
      </c>
      <c r="E199" s="262" t="s">
        <v>557</v>
      </c>
    </row>
    <row r="200" spans="2:5" ht="20.100000000000001" customHeight="1" x14ac:dyDescent="0.25">
      <c r="B200" s="259">
        <v>1152000</v>
      </c>
      <c r="C200" s="260">
        <v>1152001</v>
      </c>
      <c r="D200" s="261" t="s">
        <v>707</v>
      </c>
      <c r="E200" s="262" t="s">
        <v>557</v>
      </c>
    </row>
    <row r="201" spans="2:5" ht="20.100000000000001" customHeight="1" x14ac:dyDescent="0.25">
      <c r="B201" s="259">
        <v>1152000</v>
      </c>
      <c r="C201" s="260">
        <v>1152002</v>
      </c>
      <c r="D201" s="261" t="s">
        <v>708</v>
      </c>
      <c r="E201" s="262" t="s">
        <v>557</v>
      </c>
    </row>
    <row r="202" spans="2:5" ht="20.100000000000001" customHeight="1" x14ac:dyDescent="0.25">
      <c r="B202" s="259">
        <v>1152000</v>
      </c>
      <c r="C202" s="260">
        <v>1152003</v>
      </c>
      <c r="D202" s="261" t="s">
        <v>709</v>
      </c>
      <c r="E202" s="262" t="s">
        <v>557</v>
      </c>
    </row>
    <row r="203" spans="2:5" ht="20.100000000000001" customHeight="1" x14ac:dyDescent="0.25">
      <c r="B203" s="259">
        <v>1152000</v>
      </c>
      <c r="C203" s="260">
        <v>1152004</v>
      </c>
      <c r="D203" s="261" t="s">
        <v>710</v>
      </c>
      <c r="E203" s="262" t="s">
        <v>557</v>
      </c>
    </row>
    <row r="204" spans="2:5" ht="20.100000000000001" customHeight="1" x14ac:dyDescent="0.25">
      <c r="B204" s="259">
        <v>1152000</v>
      </c>
      <c r="C204" s="260">
        <v>1152005</v>
      </c>
      <c r="D204" s="261" t="s">
        <v>711</v>
      </c>
      <c r="E204" s="262" t="s">
        <v>557</v>
      </c>
    </row>
    <row r="205" spans="2:5" ht="20.100000000000001" customHeight="1" x14ac:dyDescent="0.25">
      <c r="B205" s="259">
        <v>1152000</v>
      </c>
      <c r="C205" s="260">
        <v>1152006</v>
      </c>
      <c r="D205" s="261" t="s">
        <v>712</v>
      </c>
      <c r="E205" s="262" t="s">
        <v>557</v>
      </c>
    </row>
    <row r="206" spans="2:5" ht="20.100000000000001" customHeight="1" x14ac:dyDescent="0.25">
      <c r="B206" s="259">
        <v>1161100</v>
      </c>
      <c r="C206" s="260">
        <v>1161101</v>
      </c>
      <c r="D206" s="261" t="s">
        <v>713</v>
      </c>
      <c r="E206" s="262" t="s">
        <v>557</v>
      </c>
    </row>
    <row r="207" spans="2:5" s="258" customFormat="1" ht="20.100000000000001" customHeight="1" x14ac:dyDescent="0.3">
      <c r="B207" s="264" t="s">
        <v>558</v>
      </c>
      <c r="C207" s="265"/>
      <c r="D207" s="266"/>
      <c r="E207" s="267">
        <v>1300000</v>
      </c>
    </row>
    <row r="208" spans="2:5" ht="20.100000000000001" customHeight="1" x14ac:dyDescent="0.25">
      <c r="B208" s="259">
        <v>1321000</v>
      </c>
      <c r="C208" s="260">
        <v>1321001</v>
      </c>
      <c r="D208" s="261" t="s">
        <v>714</v>
      </c>
      <c r="E208" s="262" t="s">
        <v>558</v>
      </c>
    </row>
    <row r="209" spans="2:5" ht="20.100000000000001" customHeight="1" x14ac:dyDescent="0.25">
      <c r="B209" s="259">
        <v>1331000</v>
      </c>
      <c r="C209" s="260">
        <v>1331001</v>
      </c>
      <c r="D209" s="261" t="s">
        <v>715</v>
      </c>
      <c r="E209" s="262" t="s">
        <v>558</v>
      </c>
    </row>
    <row r="210" spans="2:5" ht="20.100000000000001" customHeight="1" x14ac:dyDescent="0.25">
      <c r="B210" s="259">
        <v>1331000</v>
      </c>
      <c r="C210" s="260">
        <v>1331002</v>
      </c>
      <c r="D210" s="261" t="s">
        <v>716</v>
      </c>
      <c r="E210" s="262" t="s">
        <v>558</v>
      </c>
    </row>
    <row r="211" spans="2:5" ht="20.100000000000001" customHeight="1" x14ac:dyDescent="0.25">
      <c r="B211" s="259">
        <v>1331000</v>
      </c>
      <c r="C211" s="260">
        <v>1331003</v>
      </c>
      <c r="D211" s="261" t="s">
        <v>717</v>
      </c>
      <c r="E211" s="262" t="s">
        <v>558</v>
      </c>
    </row>
    <row r="212" spans="2:5" ht="20.100000000000001" customHeight="1" x14ac:dyDescent="0.25">
      <c r="B212" s="259">
        <v>1331000</v>
      </c>
      <c r="C212" s="260">
        <v>1331004</v>
      </c>
      <c r="D212" s="261" t="s">
        <v>718</v>
      </c>
      <c r="E212" s="262" t="s">
        <v>558</v>
      </c>
    </row>
    <row r="213" spans="2:5" ht="20.100000000000001" customHeight="1" x14ac:dyDescent="0.25">
      <c r="B213" s="259">
        <v>1331000</v>
      </c>
      <c r="C213" s="260">
        <v>1331005</v>
      </c>
      <c r="D213" s="261" t="s">
        <v>719</v>
      </c>
      <c r="E213" s="262" t="s">
        <v>558</v>
      </c>
    </row>
    <row r="214" spans="2:5" ht="20.100000000000001" customHeight="1" x14ac:dyDescent="0.25">
      <c r="B214" s="259">
        <v>1331000</v>
      </c>
      <c r="C214" s="260">
        <v>1331006</v>
      </c>
      <c r="D214" s="261" t="s">
        <v>720</v>
      </c>
      <c r="E214" s="262" t="s">
        <v>558</v>
      </c>
    </row>
    <row r="215" spans="2:5" ht="20.100000000000001" customHeight="1" x14ac:dyDescent="0.25">
      <c r="B215" s="259">
        <v>1331000</v>
      </c>
      <c r="C215" s="260">
        <v>1331007</v>
      </c>
      <c r="D215" s="261" t="s">
        <v>721</v>
      </c>
      <c r="E215" s="262" t="s">
        <v>558</v>
      </c>
    </row>
    <row r="216" spans="2:5" ht="20.100000000000001" customHeight="1" x14ac:dyDescent="0.25">
      <c r="B216" s="259">
        <v>1331000</v>
      </c>
      <c r="C216" s="260">
        <v>1331008</v>
      </c>
      <c r="D216" s="261" t="s">
        <v>722</v>
      </c>
      <c r="E216" s="262" t="s">
        <v>558</v>
      </c>
    </row>
    <row r="217" spans="2:5" ht="20.100000000000001" customHeight="1" x14ac:dyDescent="0.25">
      <c r="B217" s="259">
        <v>1331000</v>
      </c>
      <c r="C217" s="268" t="s">
        <v>844</v>
      </c>
      <c r="D217" s="261" t="s">
        <v>723</v>
      </c>
      <c r="E217" s="262" t="s">
        <v>558</v>
      </c>
    </row>
    <row r="218" spans="2:5" ht="20.100000000000001" customHeight="1" x14ac:dyDescent="0.25">
      <c r="B218" s="259">
        <v>1331000</v>
      </c>
      <c r="C218" s="268" t="s">
        <v>845</v>
      </c>
      <c r="D218" s="261" t="s">
        <v>724</v>
      </c>
      <c r="E218" s="262" t="s">
        <v>558</v>
      </c>
    </row>
    <row r="219" spans="2:5" ht="20.100000000000001" customHeight="1" x14ac:dyDescent="0.25">
      <c r="B219" s="259">
        <v>1331000</v>
      </c>
      <c r="C219" s="268" t="s">
        <v>846</v>
      </c>
      <c r="D219" s="261" t="s">
        <v>725</v>
      </c>
      <c r="E219" s="262" t="s">
        <v>558</v>
      </c>
    </row>
    <row r="220" spans="2:5" ht="20.100000000000001" customHeight="1" x14ac:dyDescent="0.25">
      <c r="B220" s="259">
        <v>1331000</v>
      </c>
      <c r="C220" s="260">
        <v>1331009</v>
      </c>
      <c r="D220" s="261" t="s">
        <v>1703</v>
      </c>
      <c r="E220" s="262" t="s">
        <v>558</v>
      </c>
    </row>
    <row r="221" spans="2:5" ht="20.100000000000001" customHeight="1" x14ac:dyDescent="0.25">
      <c r="B221" s="259">
        <v>1331000</v>
      </c>
      <c r="C221" s="260">
        <v>1331010</v>
      </c>
      <c r="D221" s="261" t="s">
        <v>726</v>
      </c>
      <c r="E221" s="262" t="s">
        <v>558</v>
      </c>
    </row>
    <row r="222" spans="2:5" ht="20.100000000000001" customHeight="1" x14ac:dyDescent="0.25">
      <c r="B222" s="259">
        <v>1331000</v>
      </c>
      <c r="C222" s="260">
        <v>1332001</v>
      </c>
      <c r="D222" s="261" t="s">
        <v>727</v>
      </c>
      <c r="E222" s="262" t="s">
        <v>558</v>
      </c>
    </row>
    <row r="223" spans="2:5" ht="20.100000000000001" customHeight="1" x14ac:dyDescent="0.25">
      <c r="B223" s="259">
        <v>1331000</v>
      </c>
      <c r="C223" s="260">
        <v>1332002</v>
      </c>
      <c r="D223" s="261" t="s">
        <v>728</v>
      </c>
      <c r="E223" s="262" t="s">
        <v>558</v>
      </c>
    </row>
    <row r="224" spans="2:5" ht="20.100000000000001" customHeight="1" x14ac:dyDescent="0.25">
      <c r="B224" s="259">
        <v>1331000</v>
      </c>
      <c r="C224" s="260">
        <v>1332003</v>
      </c>
      <c r="D224" s="261" t="s">
        <v>729</v>
      </c>
      <c r="E224" s="262" t="s">
        <v>558</v>
      </c>
    </row>
    <row r="225" spans="2:5" ht="20.100000000000001" customHeight="1" x14ac:dyDescent="0.25">
      <c r="B225" s="259">
        <v>1331000</v>
      </c>
      <c r="C225" s="260">
        <v>1332004</v>
      </c>
      <c r="D225" s="261" t="s">
        <v>730</v>
      </c>
      <c r="E225" s="262" t="s">
        <v>558</v>
      </c>
    </row>
    <row r="226" spans="2:5" ht="20.100000000000001" customHeight="1" x14ac:dyDescent="0.25">
      <c r="B226" s="259">
        <v>1331000</v>
      </c>
      <c r="C226" s="260">
        <v>1332005</v>
      </c>
      <c r="D226" s="261" t="s">
        <v>1704</v>
      </c>
      <c r="E226" s="262" t="s">
        <v>558</v>
      </c>
    </row>
    <row r="227" spans="2:5" ht="20.100000000000001" customHeight="1" x14ac:dyDescent="0.25">
      <c r="B227" s="259">
        <v>1331000</v>
      </c>
      <c r="C227" s="260">
        <v>1332006</v>
      </c>
      <c r="D227" s="261" t="s">
        <v>1765</v>
      </c>
      <c r="E227" s="262" t="s">
        <v>558</v>
      </c>
    </row>
    <row r="228" spans="2:5" ht="20.100000000000001" customHeight="1" x14ac:dyDescent="0.25">
      <c r="B228" s="259">
        <v>1331000</v>
      </c>
      <c r="C228" s="268" t="s">
        <v>847</v>
      </c>
      <c r="D228" s="261" t="s">
        <v>731</v>
      </c>
      <c r="E228" s="262" t="s">
        <v>558</v>
      </c>
    </row>
    <row r="229" spans="2:5" ht="20.100000000000001" customHeight="1" x14ac:dyDescent="0.25">
      <c r="B229" s="259">
        <v>1331000</v>
      </c>
      <c r="C229" s="268" t="s">
        <v>848</v>
      </c>
      <c r="D229" s="261" t="s">
        <v>732</v>
      </c>
      <c r="E229" s="262" t="s">
        <v>558</v>
      </c>
    </row>
    <row r="230" spans="2:5" s="258" customFormat="1" ht="20.100000000000001" customHeight="1" x14ac:dyDescent="0.3">
      <c r="B230" s="264" t="s">
        <v>559</v>
      </c>
      <c r="C230" s="265"/>
      <c r="D230" s="266"/>
      <c r="E230" s="267">
        <v>1400000</v>
      </c>
    </row>
    <row r="231" spans="2:5" ht="20.100000000000001" customHeight="1" x14ac:dyDescent="0.25">
      <c r="B231" s="259">
        <v>1411000</v>
      </c>
      <c r="C231" s="260">
        <v>1411001</v>
      </c>
      <c r="D231" s="261" t="s">
        <v>733</v>
      </c>
      <c r="E231" s="262" t="s">
        <v>559</v>
      </c>
    </row>
    <row r="232" spans="2:5" ht="20.100000000000001" customHeight="1" x14ac:dyDescent="0.25">
      <c r="B232" s="259">
        <v>1411000</v>
      </c>
      <c r="C232" s="260">
        <v>1411002</v>
      </c>
      <c r="D232" s="261" t="s">
        <v>734</v>
      </c>
      <c r="E232" s="262" t="s">
        <v>559</v>
      </c>
    </row>
    <row r="233" spans="2:5" ht="20.100000000000001" customHeight="1" x14ac:dyDescent="0.25">
      <c r="B233" s="259">
        <v>1411000</v>
      </c>
      <c r="C233" s="260">
        <v>1411003</v>
      </c>
      <c r="D233" s="261" t="s">
        <v>735</v>
      </c>
      <c r="E233" s="262" t="s">
        <v>559</v>
      </c>
    </row>
    <row r="234" spans="2:5" ht="20.100000000000001" customHeight="1" x14ac:dyDescent="0.25">
      <c r="B234" s="259">
        <v>1411000</v>
      </c>
      <c r="C234" s="260">
        <v>1411004</v>
      </c>
      <c r="D234" s="261" t="s">
        <v>736</v>
      </c>
      <c r="E234" s="262" t="s">
        <v>559</v>
      </c>
    </row>
    <row r="235" spans="2:5" ht="20.100000000000001" customHeight="1" x14ac:dyDescent="0.25">
      <c r="B235" s="259">
        <v>1411000</v>
      </c>
      <c r="C235" s="260">
        <v>1411005</v>
      </c>
      <c r="D235" s="261" t="s">
        <v>737</v>
      </c>
      <c r="E235" s="262" t="s">
        <v>559</v>
      </c>
    </row>
    <row r="236" spans="2:5" ht="20.100000000000001" customHeight="1" x14ac:dyDescent="0.25">
      <c r="B236" s="259">
        <v>1412000</v>
      </c>
      <c r="C236" s="260">
        <v>1412001</v>
      </c>
      <c r="D236" s="261" t="s">
        <v>849</v>
      </c>
      <c r="E236" s="262" t="s">
        <v>559</v>
      </c>
    </row>
    <row r="237" spans="2:5" ht="20.100000000000001" customHeight="1" x14ac:dyDescent="0.25">
      <c r="B237" s="259">
        <v>1412000</v>
      </c>
      <c r="C237" s="260">
        <v>1412002</v>
      </c>
      <c r="D237" s="261" t="s">
        <v>850</v>
      </c>
      <c r="E237" s="262" t="s">
        <v>559</v>
      </c>
    </row>
    <row r="238" spans="2:5" ht="20.100000000000001" customHeight="1" x14ac:dyDescent="0.25">
      <c r="B238" s="259">
        <v>1412000</v>
      </c>
      <c r="C238" s="260">
        <v>1412003</v>
      </c>
      <c r="D238" s="261" t="s">
        <v>851</v>
      </c>
      <c r="E238" s="262" t="s">
        <v>559</v>
      </c>
    </row>
    <row r="239" spans="2:5" ht="20.100000000000001" customHeight="1" x14ac:dyDescent="0.25">
      <c r="B239" s="259">
        <v>1412000</v>
      </c>
      <c r="C239" s="260">
        <v>1412004</v>
      </c>
      <c r="D239" s="261" t="s">
        <v>852</v>
      </c>
      <c r="E239" s="262" t="s">
        <v>559</v>
      </c>
    </row>
    <row r="240" spans="2:5" ht="20.100000000000001" customHeight="1" x14ac:dyDescent="0.25">
      <c r="B240" s="259">
        <v>1412000</v>
      </c>
      <c r="C240" s="260">
        <v>1412005</v>
      </c>
      <c r="D240" s="261" t="s">
        <v>853</v>
      </c>
      <c r="E240" s="262" t="s">
        <v>559</v>
      </c>
    </row>
    <row r="241" spans="2:5" ht="20.100000000000001" customHeight="1" x14ac:dyDescent="0.25">
      <c r="B241" s="259">
        <v>1412000</v>
      </c>
      <c r="C241" s="260">
        <v>1412006</v>
      </c>
      <c r="D241" s="261" t="s">
        <v>854</v>
      </c>
      <c r="E241" s="262" t="s">
        <v>559</v>
      </c>
    </row>
    <row r="242" spans="2:5" ht="20.100000000000001" customHeight="1" x14ac:dyDescent="0.25">
      <c r="B242" s="259">
        <v>1412000</v>
      </c>
      <c r="C242" s="260">
        <v>1412007</v>
      </c>
      <c r="D242" s="261" t="s">
        <v>855</v>
      </c>
      <c r="E242" s="262" t="s">
        <v>559</v>
      </c>
    </row>
    <row r="243" spans="2:5" ht="20.100000000000001" customHeight="1" x14ac:dyDescent="0.25">
      <c r="B243" s="259">
        <v>1412000</v>
      </c>
      <c r="C243" s="260">
        <v>1412008</v>
      </c>
      <c r="D243" s="261" t="s">
        <v>856</v>
      </c>
      <c r="E243" s="262" t="s">
        <v>559</v>
      </c>
    </row>
    <row r="244" spans="2:5" ht="20.100000000000001" customHeight="1" x14ac:dyDescent="0.25">
      <c r="B244" s="259">
        <v>1412000</v>
      </c>
      <c r="C244" s="260">
        <v>1412009</v>
      </c>
      <c r="D244" s="261" t="s">
        <v>857</v>
      </c>
      <c r="E244" s="262" t="s">
        <v>559</v>
      </c>
    </row>
    <row r="245" spans="2:5" ht="20.100000000000001" customHeight="1" x14ac:dyDescent="0.25">
      <c r="B245" s="259">
        <v>1412000</v>
      </c>
      <c r="C245" s="260">
        <v>1412010</v>
      </c>
      <c r="D245" s="261" t="s">
        <v>858</v>
      </c>
      <c r="E245" s="262" t="s">
        <v>559</v>
      </c>
    </row>
    <row r="246" spans="2:5" ht="20.100000000000001" customHeight="1" x14ac:dyDescent="0.25">
      <c r="B246" s="259">
        <v>1412000</v>
      </c>
      <c r="C246" s="260">
        <v>1412011</v>
      </c>
      <c r="D246" s="261" t="s">
        <v>859</v>
      </c>
      <c r="E246" s="262" t="s">
        <v>559</v>
      </c>
    </row>
    <row r="247" spans="2:5" ht="20.100000000000001" customHeight="1" x14ac:dyDescent="0.25">
      <c r="B247" s="259">
        <v>1412000</v>
      </c>
      <c r="C247" s="260">
        <v>1412012</v>
      </c>
      <c r="D247" s="261" t="s">
        <v>1769</v>
      </c>
      <c r="E247" s="262" t="s">
        <v>559</v>
      </c>
    </row>
    <row r="248" spans="2:5" ht="20.100000000000001" customHeight="1" x14ac:dyDescent="0.25">
      <c r="B248" s="259">
        <v>1412000</v>
      </c>
      <c r="C248" s="260">
        <v>1412013</v>
      </c>
      <c r="D248" s="261" t="s">
        <v>860</v>
      </c>
      <c r="E248" s="262" t="s">
        <v>559</v>
      </c>
    </row>
    <row r="249" spans="2:5" ht="20.100000000000001" customHeight="1" x14ac:dyDescent="0.25">
      <c r="B249" s="259">
        <v>1412000</v>
      </c>
      <c r="C249" s="260">
        <v>1412014</v>
      </c>
      <c r="D249" s="261" t="s">
        <v>861</v>
      </c>
      <c r="E249" s="262" t="s">
        <v>559</v>
      </c>
    </row>
    <row r="250" spans="2:5" ht="20.100000000000001" customHeight="1" x14ac:dyDescent="0.25">
      <c r="B250" s="259">
        <v>1412000</v>
      </c>
      <c r="C250" s="260">
        <v>1412015</v>
      </c>
      <c r="D250" s="261" t="s">
        <v>862</v>
      </c>
      <c r="E250" s="262" t="s">
        <v>559</v>
      </c>
    </row>
    <row r="251" spans="2:5" ht="20.100000000000001" customHeight="1" x14ac:dyDescent="0.25">
      <c r="B251" s="259">
        <v>1412000</v>
      </c>
      <c r="C251" s="260">
        <v>1412016</v>
      </c>
      <c r="D251" s="261" t="s">
        <v>863</v>
      </c>
      <c r="E251" s="262" t="s">
        <v>559</v>
      </c>
    </row>
    <row r="252" spans="2:5" ht="20.100000000000001" customHeight="1" x14ac:dyDescent="0.25">
      <c r="B252" s="259">
        <v>1412000</v>
      </c>
      <c r="C252" s="260">
        <v>1412017</v>
      </c>
      <c r="D252" s="261" t="s">
        <v>864</v>
      </c>
      <c r="E252" s="262" t="s">
        <v>559</v>
      </c>
    </row>
    <row r="253" spans="2:5" ht="20.100000000000001" customHeight="1" x14ac:dyDescent="0.25">
      <c r="B253" s="259">
        <v>1412000</v>
      </c>
      <c r="C253" s="260">
        <v>1412018</v>
      </c>
      <c r="D253" s="261" t="s">
        <v>865</v>
      </c>
      <c r="E253" s="262" t="s">
        <v>559</v>
      </c>
    </row>
    <row r="254" spans="2:5" ht="20.100000000000001" customHeight="1" x14ac:dyDescent="0.25">
      <c r="B254" s="259">
        <v>1412000</v>
      </c>
      <c r="C254" s="260">
        <v>1412019</v>
      </c>
      <c r="D254" s="261" t="s">
        <v>866</v>
      </c>
      <c r="E254" s="262" t="s">
        <v>559</v>
      </c>
    </row>
    <row r="255" spans="2:5" ht="20.100000000000001" customHeight="1" x14ac:dyDescent="0.25">
      <c r="B255" s="259">
        <v>1412000</v>
      </c>
      <c r="C255" s="260">
        <v>1412020</v>
      </c>
      <c r="D255" s="261" t="s">
        <v>867</v>
      </c>
      <c r="E255" s="262" t="s">
        <v>559</v>
      </c>
    </row>
    <row r="256" spans="2:5" ht="20.100000000000001" customHeight="1" x14ac:dyDescent="0.25">
      <c r="B256" s="259">
        <v>1415000</v>
      </c>
      <c r="C256" s="260">
        <v>1415001</v>
      </c>
      <c r="D256" s="261" t="s">
        <v>868</v>
      </c>
      <c r="E256" s="262" t="s">
        <v>559</v>
      </c>
    </row>
    <row r="257" spans="2:5" ht="20.100000000000001" customHeight="1" x14ac:dyDescent="0.25">
      <c r="B257" s="259">
        <v>1415000</v>
      </c>
      <c r="C257" s="260">
        <v>1415002</v>
      </c>
      <c r="D257" s="261" t="s">
        <v>869</v>
      </c>
      <c r="E257" s="262" t="s">
        <v>559</v>
      </c>
    </row>
    <row r="258" spans="2:5" ht="20.100000000000001" customHeight="1" x14ac:dyDescent="0.25">
      <c r="B258" s="259">
        <v>1415000</v>
      </c>
      <c r="C258" s="260">
        <v>1415003</v>
      </c>
      <c r="D258" s="261" t="s">
        <v>870</v>
      </c>
      <c r="E258" s="262" t="s">
        <v>559</v>
      </c>
    </row>
    <row r="259" spans="2:5" ht="20.100000000000001" customHeight="1" x14ac:dyDescent="0.25">
      <c r="B259" s="259">
        <v>1415000</v>
      </c>
      <c r="C259" s="260">
        <v>1415004</v>
      </c>
      <c r="D259" s="261" t="s">
        <v>871</v>
      </c>
      <c r="E259" s="262" t="s">
        <v>559</v>
      </c>
    </row>
    <row r="260" spans="2:5" ht="20.100000000000001" customHeight="1" x14ac:dyDescent="0.25">
      <c r="B260" s="259">
        <v>1415000</v>
      </c>
      <c r="C260" s="260">
        <v>1415005</v>
      </c>
      <c r="D260" s="261" t="s">
        <v>872</v>
      </c>
      <c r="E260" s="262" t="s">
        <v>559</v>
      </c>
    </row>
    <row r="261" spans="2:5" ht="20.100000000000001" customHeight="1" x14ac:dyDescent="0.25">
      <c r="B261" s="259">
        <v>1415000</v>
      </c>
      <c r="C261" s="260">
        <v>1415006</v>
      </c>
      <c r="D261" s="261" t="s">
        <v>873</v>
      </c>
      <c r="E261" s="262" t="s">
        <v>559</v>
      </c>
    </row>
    <row r="262" spans="2:5" ht="20.100000000000001" customHeight="1" x14ac:dyDescent="0.25">
      <c r="B262" s="259">
        <v>1415000</v>
      </c>
      <c r="C262" s="260">
        <v>1415007</v>
      </c>
      <c r="D262" s="261" t="s">
        <v>874</v>
      </c>
      <c r="E262" s="262" t="s">
        <v>559</v>
      </c>
    </row>
    <row r="263" spans="2:5" ht="20.100000000000001" customHeight="1" x14ac:dyDescent="0.25">
      <c r="B263" s="259">
        <v>1415000</v>
      </c>
      <c r="C263" s="260">
        <v>1415008</v>
      </c>
      <c r="D263" s="261" t="s">
        <v>751</v>
      </c>
      <c r="E263" s="262" t="s">
        <v>559</v>
      </c>
    </row>
    <row r="264" spans="2:5" ht="20.100000000000001" customHeight="1" x14ac:dyDescent="0.25">
      <c r="B264" s="259">
        <v>1415000</v>
      </c>
      <c r="C264" s="260">
        <v>1415009</v>
      </c>
      <c r="D264" s="261" t="s">
        <v>875</v>
      </c>
      <c r="E264" s="262" t="s">
        <v>559</v>
      </c>
    </row>
    <row r="265" spans="2:5" ht="20.100000000000001" customHeight="1" x14ac:dyDescent="0.25">
      <c r="B265" s="259">
        <v>1415000</v>
      </c>
      <c r="C265" s="260">
        <v>1415010</v>
      </c>
      <c r="D265" s="261" t="s">
        <v>876</v>
      </c>
      <c r="E265" s="262" t="s">
        <v>559</v>
      </c>
    </row>
    <row r="266" spans="2:5" ht="20.100000000000001" customHeight="1" x14ac:dyDescent="0.25">
      <c r="B266" s="259">
        <v>1415000</v>
      </c>
      <c r="C266" s="260">
        <v>1415011</v>
      </c>
      <c r="D266" s="261" t="s">
        <v>1763</v>
      </c>
      <c r="E266" s="262" t="s">
        <v>559</v>
      </c>
    </row>
    <row r="267" spans="2:5" ht="20.100000000000001" customHeight="1" x14ac:dyDescent="0.25">
      <c r="B267" s="259">
        <v>1415000</v>
      </c>
      <c r="C267" s="260">
        <v>1415012</v>
      </c>
      <c r="D267" s="261" t="s">
        <v>1794</v>
      </c>
      <c r="E267" s="262" t="s">
        <v>559</v>
      </c>
    </row>
    <row r="268" spans="2:5" ht="20.100000000000001" customHeight="1" x14ac:dyDescent="0.25">
      <c r="B268" s="259">
        <v>1415000</v>
      </c>
      <c r="C268" s="260">
        <v>1415013</v>
      </c>
      <c r="D268" s="261" t="s">
        <v>877</v>
      </c>
      <c r="E268" s="262" t="s">
        <v>559</v>
      </c>
    </row>
    <row r="269" spans="2:5" ht="20.100000000000001" customHeight="1" x14ac:dyDescent="0.25">
      <c r="B269" s="259">
        <v>1415000</v>
      </c>
      <c r="C269" s="260">
        <v>1415014</v>
      </c>
      <c r="D269" s="261" t="s">
        <v>878</v>
      </c>
      <c r="E269" s="262" t="s">
        <v>559</v>
      </c>
    </row>
    <row r="270" spans="2:5" ht="20.100000000000001" customHeight="1" x14ac:dyDescent="0.25">
      <c r="B270" s="259">
        <v>1415000</v>
      </c>
      <c r="C270" s="260">
        <v>1415015</v>
      </c>
      <c r="D270" s="261" t="s">
        <v>879</v>
      </c>
      <c r="E270" s="262" t="s">
        <v>559</v>
      </c>
    </row>
    <row r="271" spans="2:5" ht="20.100000000000001" customHeight="1" x14ac:dyDescent="0.25">
      <c r="B271" s="259">
        <v>1415000</v>
      </c>
      <c r="C271" s="260">
        <v>1415016</v>
      </c>
      <c r="D271" s="261" t="s">
        <v>880</v>
      </c>
      <c r="E271" s="262" t="s">
        <v>559</v>
      </c>
    </row>
    <row r="272" spans="2:5" ht="20.100000000000001" customHeight="1" x14ac:dyDescent="0.25">
      <c r="B272" s="259">
        <v>1415000</v>
      </c>
      <c r="C272" s="260">
        <v>1415017</v>
      </c>
      <c r="D272" s="261" t="s">
        <v>881</v>
      </c>
      <c r="E272" s="262" t="s">
        <v>559</v>
      </c>
    </row>
    <row r="273" spans="2:5" ht="20.100000000000001" customHeight="1" x14ac:dyDescent="0.25">
      <c r="B273" s="259">
        <v>1415000</v>
      </c>
      <c r="C273" s="260">
        <v>1415018</v>
      </c>
      <c r="D273" s="261" t="s">
        <v>882</v>
      </c>
      <c r="E273" s="262" t="s">
        <v>559</v>
      </c>
    </row>
    <row r="274" spans="2:5" ht="20.100000000000001" customHeight="1" x14ac:dyDescent="0.25">
      <c r="B274" s="259">
        <v>1415000</v>
      </c>
      <c r="C274" s="260">
        <v>1415019</v>
      </c>
      <c r="D274" s="261" t="s">
        <v>883</v>
      </c>
      <c r="E274" s="262" t="s">
        <v>559</v>
      </c>
    </row>
    <row r="275" spans="2:5" ht="20.100000000000001" customHeight="1" x14ac:dyDescent="0.25">
      <c r="B275" s="259">
        <v>1415000</v>
      </c>
      <c r="C275" s="260">
        <v>1415020</v>
      </c>
      <c r="D275" s="261" t="s">
        <v>884</v>
      </c>
      <c r="E275" s="262" t="s">
        <v>559</v>
      </c>
    </row>
    <row r="276" spans="2:5" ht="20.100000000000001" customHeight="1" x14ac:dyDescent="0.25">
      <c r="B276" s="259">
        <v>1415000</v>
      </c>
      <c r="C276" s="260">
        <v>1415021</v>
      </c>
      <c r="D276" s="261" t="s">
        <v>885</v>
      </c>
      <c r="E276" s="262" t="s">
        <v>559</v>
      </c>
    </row>
    <row r="277" spans="2:5" ht="20.100000000000001" customHeight="1" x14ac:dyDescent="0.25">
      <c r="B277" s="259">
        <v>1415000</v>
      </c>
      <c r="C277" s="260">
        <v>1415022</v>
      </c>
      <c r="D277" s="261" t="s">
        <v>886</v>
      </c>
      <c r="E277" s="262" t="s">
        <v>559</v>
      </c>
    </row>
    <row r="278" spans="2:5" ht="20.100000000000001" customHeight="1" x14ac:dyDescent="0.25">
      <c r="B278" s="259">
        <v>1415000</v>
      </c>
      <c r="C278" s="260">
        <v>1415023</v>
      </c>
      <c r="D278" s="261" t="s">
        <v>887</v>
      </c>
      <c r="E278" s="262" t="s">
        <v>559</v>
      </c>
    </row>
    <row r="279" spans="2:5" ht="20.100000000000001" customHeight="1" x14ac:dyDescent="0.25">
      <c r="B279" s="259">
        <v>1415000</v>
      </c>
      <c r="C279" s="260">
        <v>1415024</v>
      </c>
      <c r="D279" s="261" t="s">
        <v>888</v>
      </c>
      <c r="E279" s="262" t="s">
        <v>559</v>
      </c>
    </row>
    <row r="280" spans="2:5" ht="20.100000000000001" customHeight="1" x14ac:dyDescent="0.25">
      <c r="B280" s="259">
        <v>1415000</v>
      </c>
      <c r="C280" s="260">
        <v>1415025</v>
      </c>
      <c r="D280" s="261" t="s">
        <v>889</v>
      </c>
      <c r="E280" s="262" t="s">
        <v>559</v>
      </c>
    </row>
    <row r="281" spans="2:5" ht="20.100000000000001" customHeight="1" x14ac:dyDescent="0.25">
      <c r="B281" s="259">
        <v>1415000</v>
      </c>
      <c r="C281" s="260">
        <v>1415026</v>
      </c>
      <c r="D281" s="261" t="s">
        <v>890</v>
      </c>
      <c r="E281" s="262" t="s">
        <v>559</v>
      </c>
    </row>
    <row r="282" spans="2:5" ht="20.100000000000001" customHeight="1" x14ac:dyDescent="0.25">
      <c r="B282" s="259">
        <v>1415000</v>
      </c>
      <c r="C282" s="260">
        <v>1415027</v>
      </c>
      <c r="D282" s="261" t="s">
        <v>891</v>
      </c>
      <c r="E282" s="262" t="s">
        <v>559</v>
      </c>
    </row>
    <row r="283" spans="2:5" ht="20.100000000000001" customHeight="1" x14ac:dyDescent="0.25">
      <c r="B283" s="259">
        <v>1415000</v>
      </c>
      <c r="C283" s="260">
        <v>1415028</v>
      </c>
      <c r="D283" s="261" t="s">
        <v>892</v>
      </c>
      <c r="E283" s="262" t="s">
        <v>559</v>
      </c>
    </row>
    <row r="284" spans="2:5" ht="20.100000000000001" customHeight="1" x14ac:dyDescent="0.25">
      <c r="B284" s="259">
        <v>1415000</v>
      </c>
      <c r="C284" s="260">
        <v>1415029</v>
      </c>
      <c r="D284" s="261" t="s">
        <v>893</v>
      </c>
      <c r="E284" s="262" t="s">
        <v>559</v>
      </c>
    </row>
    <row r="285" spans="2:5" ht="20.100000000000001" customHeight="1" x14ac:dyDescent="0.25">
      <c r="B285" s="259">
        <v>1415000</v>
      </c>
      <c r="C285" s="260">
        <v>1415030</v>
      </c>
      <c r="D285" s="261" t="s">
        <v>894</v>
      </c>
      <c r="E285" s="262" t="s">
        <v>559</v>
      </c>
    </row>
    <row r="286" spans="2:5" ht="20.100000000000001" customHeight="1" x14ac:dyDescent="0.25">
      <c r="B286" s="259">
        <v>1415000</v>
      </c>
      <c r="C286" s="260">
        <v>1415031</v>
      </c>
      <c r="D286" s="261" t="s">
        <v>895</v>
      </c>
      <c r="E286" s="262" t="s">
        <v>559</v>
      </c>
    </row>
    <row r="287" spans="2:5" ht="20.100000000000001" customHeight="1" x14ac:dyDescent="0.25">
      <c r="B287" s="259">
        <v>1415000</v>
      </c>
      <c r="C287" s="260">
        <v>1415032</v>
      </c>
      <c r="D287" s="261" t="s">
        <v>896</v>
      </c>
      <c r="E287" s="262" t="s">
        <v>559</v>
      </c>
    </row>
    <row r="288" spans="2:5" ht="20.100000000000001" customHeight="1" x14ac:dyDescent="0.25">
      <c r="B288" s="259">
        <v>1415000</v>
      </c>
      <c r="C288" s="260">
        <v>1415033</v>
      </c>
      <c r="D288" s="261" t="s">
        <v>897</v>
      </c>
      <c r="E288" s="262" t="s">
        <v>559</v>
      </c>
    </row>
    <row r="289" spans="2:5" ht="20.100000000000001" customHeight="1" x14ac:dyDescent="0.25">
      <c r="B289" s="259">
        <v>1415000</v>
      </c>
      <c r="C289" s="260">
        <v>1415034</v>
      </c>
      <c r="D289" s="261" t="s">
        <v>898</v>
      </c>
      <c r="E289" s="262" t="s">
        <v>559</v>
      </c>
    </row>
    <row r="290" spans="2:5" ht="20.100000000000001" customHeight="1" x14ac:dyDescent="0.25">
      <c r="B290" s="259">
        <v>1415000</v>
      </c>
      <c r="C290" s="260">
        <v>1415035</v>
      </c>
      <c r="D290" s="261" t="s">
        <v>899</v>
      </c>
      <c r="E290" s="262" t="s">
        <v>559</v>
      </c>
    </row>
    <row r="291" spans="2:5" ht="20.100000000000001" customHeight="1" x14ac:dyDescent="0.25">
      <c r="B291" s="259">
        <v>1415000</v>
      </c>
      <c r="C291" s="260">
        <v>1415036</v>
      </c>
      <c r="D291" s="261" t="s">
        <v>900</v>
      </c>
      <c r="E291" s="262" t="s">
        <v>559</v>
      </c>
    </row>
    <row r="292" spans="2:5" ht="20.100000000000001" customHeight="1" x14ac:dyDescent="0.25">
      <c r="B292" s="259">
        <v>1415000</v>
      </c>
      <c r="C292" s="260">
        <v>1415037</v>
      </c>
      <c r="D292" s="261" t="s">
        <v>901</v>
      </c>
      <c r="E292" s="262" t="s">
        <v>559</v>
      </c>
    </row>
    <row r="293" spans="2:5" ht="20.100000000000001" customHeight="1" x14ac:dyDescent="0.25">
      <c r="B293" s="259">
        <v>1415000</v>
      </c>
      <c r="C293" s="260">
        <v>1415038</v>
      </c>
      <c r="D293" s="261" t="s">
        <v>902</v>
      </c>
      <c r="E293" s="262" t="s">
        <v>559</v>
      </c>
    </row>
    <row r="294" spans="2:5" ht="20.100000000000001" customHeight="1" x14ac:dyDescent="0.25">
      <c r="B294" s="259">
        <v>1415000</v>
      </c>
      <c r="C294" s="260">
        <v>1415039</v>
      </c>
      <c r="D294" s="261" t="s">
        <v>903</v>
      </c>
      <c r="E294" s="262" t="s">
        <v>559</v>
      </c>
    </row>
    <row r="295" spans="2:5" ht="20.100000000000001" customHeight="1" x14ac:dyDescent="0.25">
      <c r="B295" s="259">
        <v>1415000</v>
      </c>
      <c r="C295" s="260">
        <v>1415040</v>
      </c>
      <c r="D295" s="261" t="s">
        <v>904</v>
      </c>
      <c r="E295" s="262" t="s">
        <v>559</v>
      </c>
    </row>
    <row r="296" spans="2:5" ht="20.100000000000001" customHeight="1" x14ac:dyDescent="0.25">
      <c r="B296" s="259">
        <v>1415000</v>
      </c>
      <c r="C296" s="260">
        <v>1415041</v>
      </c>
      <c r="D296" s="261" t="s">
        <v>905</v>
      </c>
      <c r="E296" s="262" t="s">
        <v>559</v>
      </c>
    </row>
    <row r="297" spans="2:5" ht="20.100000000000001" customHeight="1" x14ac:dyDescent="0.25">
      <c r="B297" s="259">
        <v>1415000</v>
      </c>
      <c r="C297" s="260">
        <v>1415042</v>
      </c>
      <c r="D297" s="261" t="s">
        <v>906</v>
      </c>
      <c r="E297" s="262" t="s">
        <v>559</v>
      </c>
    </row>
    <row r="298" spans="2:5" ht="20.100000000000001" customHeight="1" x14ac:dyDescent="0.25">
      <c r="B298" s="259">
        <v>1415000</v>
      </c>
      <c r="C298" s="260">
        <v>1415043</v>
      </c>
      <c r="D298" s="261" t="s">
        <v>907</v>
      </c>
      <c r="E298" s="262" t="s">
        <v>559</v>
      </c>
    </row>
    <row r="299" spans="2:5" ht="20.100000000000001" customHeight="1" x14ac:dyDescent="0.25">
      <c r="B299" s="259">
        <v>1415000</v>
      </c>
      <c r="C299" s="260">
        <v>1415044</v>
      </c>
      <c r="D299" s="261" t="s">
        <v>908</v>
      </c>
      <c r="E299" s="262" t="s">
        <v>559</v>
      </c>
    </row>
    <row r="300" spans="2:5" ht="20.100000000000001" customHeight="1" x14ac:dyDescent="0.25">
      <c r="B300" s="259">
        <v>1415000</v>
      </c>
      <c r="C300" s="260">
        <v>1415045</v>
      </c>
      <c r="D300" s="261" t="s">
        <v>909</v>
      </c>
      <c r="E300" s="262" t="s">
        <v>559</v>
      </c>
    </row>
    <row r="301" spans="2:5" ht="20.100000000000001" customHeight="1" x14ac:dyDescent="0.25">
      <c r="B301" s="259">
        <v>1415000</v>
      </c>
      <c r="C301" s="260">
        <v>1415046</v>
      </c>
      <c r="D301" s="261" t="s">
        <v>910</v>
      </c>
      <c r="E301" s="262" t="s">
        <v>559</v>
      </c>
    </row>
    <row r="302" spans="2:5" ht="20.100000000000001" customHeight="1" x14ac:dyDescent="0.25">
      <c r="B302" s="259">
        <v>1415000</v>
      </c>
      <c r="C302" s="260">
        <v>1415047</v>
      </c>
      <c r="D302" s="261" t="s">
        <v>911</v>
      </c>
      <c r="E302" s="262" t="s">
        <v>559</v>
      </c>
    </row>
    <row r="303" spans="2:5" ht="20.100000000000001" customHeight="1" x14ac:dyDescent="0.25">
      <c r="B303" s="259">
        <v>1415000</v>
      </c>
      <c r="C303" s="260">
        <v>1415048</v>
      </c>
      <c r="D303" s="261" t="s">
        <v>912</v>
      </c>
      <c r="E303" s="262" t="s">
        <v>559</v>
      </c>
    </row>
    <row r="304" spans="2:5" ht="20.100000000000001" customHeight="1" x14ac:dyDescent="0.25">
      <c r="B304" s="259">
        <v>1415000</v>
      </c>
      <c r="C304" s="260">
        <v>1415049</v>
      </c>
      <c r="D304" s="261" t="s">
        <v>913</v>
      </c>
      <c r="E304" s="262" t="s">
        <v>559</v>
      </c>
    </row>
    <row r="305" spans="2:5" ht="20.100000000000001" customHeight="1" x14ac:dyDescent="0.25">
      <c r="B305" s="259">
        <v>1415000</v>
      </c>
      <c r="C305" s="260">
        <v>1415050</v>
      </c>
      <c r="D305" s="261" t="s">
        <v>914</v>
      </c>
      <c r="E305" s="262" t="s">
        <v>559</v>
      </c>
    </row>
    <row r="306" spans="2:5" ht="20.100000000000001" customHeight="1" x14ac:dyDescent="0.25">
      <c r="B306" s="259">
        <v>1415000</v>
      </c>
      <c r="C306" s="260">
        <v>1415051</v>
      </c>
      <c r="D306" s="261" t="s">
        <v>915</v>
      </c>
      <c r="E306" s="262" t="s">
        <v>559</v>
      </c>
    </row>
    <row r="307" spans="2:5" ht="20.100000000000001" customHeight="1" x14ac:dyDescent="0.25">
      <c r="B307" s="259">
        <v>1422000</v>
      </c>
      <c r="C307" s="260">
        <v>1422001</v>
      </c>
      <c r="D307" s="261" t="s">
        <v>916</v>
      </c>
      <c r="E307" s="262" t="s">
        <v>559</v>
      </c>
    </row>
    <row r="308" spans="2:5" ht="20.100000000000001" customHeight="1" x14ac:dyDescent="0.25">
      <c r="B308" s="259">
        <v>1422000</v>
      </c>
      <c r="C308" s="260">
        <v>1422002</v>
      </c>
      <c r="D308" s="261" t="s">
        <v>917</v>
      </c>
      <c r="E308" s="262" t="s">
        <v>559</v>
      </c>
    </row>
    <row r="309" spans="2:5" ht="20.100000000000001" customHeight="1" x14ac:dyDescent="0.25">
      <c r="B309" s="259">
        <v>1422000</v>
      </c>
      <c r="C309" s="260">
        <v>1422003</v>
      </c>
      <c r="D309" s="261" t="s">
        <v>918</v>
      </c>
      <c r="E309" s="262" t="s">
        <v>559</v>
      </c>
    </row>
    <row r="310" spans="2:5" ht="20.100000000000001" customHeight="1" x14ac:dyDescent="0.25">
      <c r="B310" s="259">
        <v>1422000</v>
      </c>
      <c r="C310" s="260">
        <v>1422004</v>
      </c>
      <c r="D310" s="261" t="s">
        <v>919</v>
      </c>
      <c r="E310" s="262" t="s">
        <v>559</v>
      </c>
    </row>
    <row r="311" spans="2:5" ht="20.100000000000001" customHeight="1" x14ac:dyDescent="0.25">
      <c r="B311" s="259">
        <v>1422000</v>
      </c>
      <c r="C311" s="260">
        <v>1422005</v>
      </c>
      <c r="D311" s="261" t="s">
        <v>920</v>
      </c>
      <c r="E311" s="262" t="s">
        <v>559</v>
      </c>
    </row>
    <row r="312" spans="2:5" ht="20.100000000000001" customHeight="1" x14ac:dyDescent="0.25">
      <c r="B312" s="259">
        <v>1422000</v>
      </c>
      <c r="C312" s="260">
        <v>1422006</v>
      </c>
      <c r="D312" s="261" t="s">
        <v>921</v>
      </c>
      <c r="E312" s="262" t="s">
        <v>559</v>
      </c>
    </row>
    <row r="313" spans="2:5" ht="20.100000000000001" customHeight="1" x14ac:dyDescent="0.25">
      <c r="B313" s="259">
        <v>1422000</v>
      </c>
      <c r="C313" s="260">
        <v>1422007</v>
      </c>
      <c r="D313" s="261" t="s">
        <v>922</v>
      </c>
      <c r="E313" s="262" t="s">
        <v>559</v>
      </c>
    </row>
    <row r="314" spans="2:5" ht="20.100000000000001" customHeight="1" x14ac:dyDescent="0.25">
      <c r="B314" s="259">
        <v>1422000</v>
      </c>
      <c r="C314" s="260">
        <v>1422008</v>
      </c>
      <c r="D314" s="261" t="s">
        <v>923</v>
      </c>
      <c r="E314" s="262" t="s">
        <v>559</v>
      </c>
    </row>
    <row r="315" spans="2:5" ht="20.100000000000001" customHeight="1" x14ac:dyDescent="0.25">
      <c r="B315" s="259">
        <v>1422000</v>
      </c>
      <c r="C315" s="260">
        <v>1422009</v>
      </c>
      <c r="D315" s="261" t="s">
        <v>924</v>
      </c>
      <c r="E315" s="262" t="s">
        <v>559</v>
      </c>
    </row>
    <row r="316" spans="2:5" ht="20.100000000000001" customHeight="1" x14ac:dyDescent="0.25">
      <c r="B316" s="259">
        <v>1422000</v>
      </c>
      <c r="C316" s="260">
        <v>1422010</v>
      </c>
      <c r="D316" s="261" t="s">
        <v>925</v>
      </c>
      <c r="E316" s="262" t="s">
        <v>559</v>
      </c>
    </row>
    <row r="317" spans="2:5" ht="20.100000000000001" customHeight="1" x14ac:dyDescent="0.25">
      <c r="B317" s="259">
        <v>1422000</v>
      </c>
      <c r="C317" s="260">
        <v>1422011</v>
      </c>
      <c r="D317" s="261" t="s">
        <v>926</v>
      </c>
      <c r="E317" s="262" t="s">
        <v>559</v>
      </c>
    </row>
    <row r="318" spans="2:5" ht="20.100000000000001" customHeight="1" x14ac:dyDescent="0.25">
      <c r="B318" s="259">
        <v>1422000</v>
      </c>
      <c r="C318" s="260">
        <v>1422012</v>
      </c>
      <c r="D318" s="261" t="s">
        <v>927</v>
      </c>
      <c r="E318" s="262" t="s">
        <v>559</v>
      </c>
    </row>
    <row r="319" spans="2:5" ht="20.100000000000001" customHeight="1" x14ac:dyDescent="0.25">
      <c r="B319" s="259">
        <v>1422000</v>
      </c>
      <c r="C319" s="260">
        <v>1422013</v>
      </c>
      <c r="D319" s="261" t="s">
        <v>928</v>
      </c>
      <c r="E319" s="262" t="s">
        <v>559</v>
      </c>
    </row>
    <row r="320" spans="2:5" ht="20.100000000000001" customHeight="1" x14ac:dyDescent="0.25">
      <c r="B320" s="259">
        <v>1422000</v>
      </c>
      <c r="C320" s="260">
        <v>1422014</v>
      </c>
      <c r="D320" s="261" t="s">
        <v>929</v>
      </c>
      <c r="E320" s="262" t="s">
        <v>559</v>
      </c>
    </row>
    <row r="321" spans="2:5" ht="20.100000000000001" customHeight="1" x14ac:dyDescent="0.25">
      <c r="B321" s="259">
        <v>1422000</v>
      </c>
      <c r="C321" s="260">
        <v>1422015</v>
      </c>
      <c r="D321" s="261" t="s">
        <v>930</v>
      </c>
      <c r="E321" s="262" t="s">
        <v>559</v>
      </c>
    </row>
    <row r="322" spans="2:5" ht="20.100000000000001" customHeight="1" x14ac:dyDescent="0.25">
      <c r="B322" s="259">
        <v>1422000</v>
      </c>
      <c r="C322" s="260">
        <v>1422016</v>
      </c>
      <c r="D322" s="261" t="s">
        <v>931</v>
      </c>
      <c r="E322" s="262" t="s">
        <v>559</v>
      </c>
    </row>
    <row r="323" spans="2:5" ht="20.100000000000001" customHeight="1" x14ac:dyDescent="0.25">
      <c r="B323" s="259">
        <v>1422000</v>
      </c>
      <c r="C323" s="260">
        <v>1422017</v>
      </c>
      <c r="D323" s="261" t="s">
        <v>932</v>
      </c>
      <c r="E323" s="262" t="s">
        <v>559</v>
      </c>
    </row>
    <row r="324" spans="2:5" ht="20.100000000000001" customHeight="1" x14ac:dyDescent="0.25">
      <c r="B324" s="259">
        <v>1422000</v>
      </c>
      <c r="C324" s="260">
        <v>1422018</v>
      </c>
      <c r="D324" s="261" t="s">
        <v>933</v>
      </c>
      <c r="E324" s="262" t="s">
        <v>559</v>
      </c>
    </row>
    <row r="325" spans="2:5" ht="20.100000000000001" customHeight="1" x14ac:dyDescent="0.25">
      <c r="B325" s="259">
        <v>1422000</v>
      </c>
      <c r="C325" s="260">
        <v>1422019</v>
      </c>
      <c r="D325" s="261" t="s">
        <v>934</v>
      </c>
      <c r="E325" s="262" t="s">
        <v>559</v>
      </c>
    </row>
    <row r="326" spans="2:5" ht="20.100000000000001" customHeight="1" x14ac:dyDescent="0.25">
      <c r="B326" s="259">
        <v>1422000</v>
      </c>
      <c r="C326" s="260">
        <v>1422020</v>
      </c>
      <c r="D326" s="261" t="s">
        <v>935</v>
      </c>
      <c r="E326" s="262" t="s">
        <v>559</v>
      </c>
    </row>
    <row r="327" spans="2:5" ht="20.100000000000001" customHeight="1" x14ac:dyDescent="0.25">
      <c r="B327" s="259">
        <v>1422000</v>
      </c>
      <c r="C327" s="260">
        <v>1422021</v>
      </c>
      <c r="D327" s="261" t="s">
        <v>936</v>
      </c>
      <c r="E327" s="262" t="s">
        <v>559</v>
      </c>
    </row>
    <row r="328" spans="2:5" ht="20.100000000000001" customHeight="1" x14ac:dyDescent="0.25">
      <c r="B328" s="259">
        <v>1422000</v>
      </c>
      <c r="C328" s="260">
        <v>1422022</v>
      </c>
      <c r="D328" s="261" t="s">
        <v>937</v>
      </c>
      <c r="E328" s="262" t="s">
        <v>559</v>
      </c>
    </row>
    <row r="329" spans="2:5" ht="20.100000000000001" customHeight="1" x14ac:dyDescent="0.25">
      <c r="B329" s="259">
        <v>1422000</v>
      </c>
      <c r="C329" s="260">
        <v>1422023</v>
      </c>
      <c r="D329" s="261" t="s">
        <v>938</v>
      </c>
      <c r="E329" s="262" t="s">
        <v>559</v>
      </c>
    </row>
    <row r="330" spans="2:5" ht="20.100000000000001" customHeight="1" x14ac:dyDescent="0.25">
      <c r="B330" s="259">
        <v>1422000</v>
      </c>
      <c r="C330" s="260">
        <v>1422024</v>
      </c>
      <c r="D330" s="261" t="s">
        <v>939</v>
      </c>
      <c r="E330" s="262" t="s">
        <v>559</v>
      </c>
    </row>
    <row r="331" spans="2:5" ht="20.100000000000001" customHeight="1" x14ac:dyDescent="0.25">
      <c r="B331" s="259">
        <v>1422000</v>
      </c>
      <c r="C331" s="260">
        <v>1422025</v>
      </c>
      <c r="D331" s="261" t="s">
        <v>940</v>
      </c>
      <c r="E331" s="262" t="s">
        <v>559</v>
      </c>
    </row>
    <row r="332" spans="2:5" ht="20.100000000000001" customHeight="1" x14ac:dyDescent="0.25">
      <c r="B332" s="259">
        <v>1422000</v>
      </c>
      <c r="C332" s="260">
        <v>1422026</v>
      </c>
      <c r="D332" s="261" t="s">
        <v>941</v>
      </c>
      <c r="E332" s="262" t="s">
        <v>559</v>
      </c>
    </row>
    <row r="333" spans="2:5" ht="20.100000000000001" customHeight="1" x14ac:dyDescent="0.25">
      <c r="B333" s="259">
        <v>1422000</v>
      </c>
      <c r="C333" s="260">
        <v>1422027</v>
      </c>
      <c r="D333" s="261" t="s">
        <v>942</v>
      </c>
      <c r="E333" s="262" t="s">
        <v>559</v>
      </c>
    </row>
    <row r="334" spans="2:5" ht="20.100000000000001" customHeight="1" x14ac:dyDescent="0.25">
      <c r="B334" s="259">
        <v>1422000</v>
      </c>
      <c r="C334" s="260">
        <v>1422028</v>
      </c>
      <c r="D334" s="261" t="s">
        <v>943</v>
      </c>
      <c r="E334" s="262" t="s">
        <v>559</v>
      </c>
    </row>
    <row r="335" spans="2:5" ht="20.100000000000001" customHeight="1" x14ac:dyDescent="0.25">
      <c r="B335" s="259">
        <v>1422000</v>
      </c>
      <c r="C335" s="260">
        <v>1422029</v>
      </c>
      <c r="D335" s="261" t="s">
        <v>944</v>
      </c>
      <c r="E335" s="262" t="s">
        <v>559</v>
      </c>
    </row>
    <row r="336" spans="2:5" ht="20.100000000000001" customHeight="1" x14ac:dyDescent="0.25">
      <c r="B336" s="259">
        <v>1422000</v>
      </c>
      <c r="C336" s="260">
        <v>1422030</v>
      </c>
      <c r="D336" s="261" t="s">
        <v>945</v>
      </c>
      <c r="E336" s="262" t="s">
        <v>559</v>
      </c>
    </row>
    <row r="337" spans="2:5" ht="20.100000000000001" customHeight="1" x14ac:dyDescent="0.25">
      <c r="B337" s="259">
        <v>1422000</v>
      </c>
      <c r="C337" s="260">
        <v>1422031</v>
      </c>
      <c r="D337" s="261" t="s">
        <v>946</v>
      </c>
      <c r="E337" s="262" t="s">
        <v>559</v>
      </c>
    </row>
    <row r="338" spans="2:5" ht="20.100000000000001" customHeight="1" x14ac:dyDescent="0.25">
      <c r="B338" s="259">
        <v>1422000</v>
      </c>
      <c r="C338" s="260">
        <v>1422032</v>
      </c>
      <c r="D338" s="261" t="s">
        <v>947</v>
      </c>
      <c r="E338" s="262" t="s">
        <v>559</v>
      </c>
    </row>
    <row r="339" spans="2:5" ht="20.100000000000001" customHeight="1" x14ac:dyDescent="0.25">
      <c r="B339" s="259">
        <v>1422000</v>
      </c>
      <c r="C339" s="260">
        <v>1422033</v>
      </c>
      <c r="D339" s="261" t="s">
        <v>948</v>
      </c>
      <c r="E339" s="262" t="s">
        <v>559</v>
      </c>
    </row>
    <row r="340" spans="2:5" ht="20.100000000000001" customHeight="1" x14ac:dyDescent="0.25">
      <c r="B340" s="259">
        <v>1422000</v>
      </c>
      <c r="C340" s="260">
        <v>1422034</v>
      </c>
      <c r="D340" s="261" t="s">
        <v>949</v>
      </c>
      <c r="E340" s="262" t="s">
        <v>559</v>
      </c>
    </row>
    <row r="341" spans="2:5" ht="20.100000000000001" customHeight="1" x14ac:dyDescent="0.25">
      <c r="B341" s="259">
        <v>1422000</v>
      </c>
      <c r="C341" s="260">
        <v>1422035</v>
      </c>
      <c r="D341" s="261" t="s">
        <v>950</v>
      </c>
      <c r="E341" s="262" t="s">
        <v>559</v>
      </c>
    </row>
    <row r="342" spans="2:5" ht="20.100000000000001" customHeight="1" x14ac:dyDescent="0.25">
      <c r="B342" s="259">
        <v>1422000</v>
      </c>
      <c r="C342" s="260">
        <v>1422036</v>
      </c>
      <c r="D342" s="261" t="s">
        <v>951</v>
      </c>
      <c r="E342" s="262" t="s">
        <v>559</v>
      </c>
    </row>
    <row r="343" spans="2:5" ht="20.100000000000001" customHeight="1" x14ac:dyDescent="0.25">
      <c r="B343" s="259">
        <v>1422000</v>
      </c>
      <c r="C343" s="260">
        <v>1422037</v>
      </c>
      <c r="D343" s="261" t="s">
        <v>952</v>
      </c>
      <c r="E343" s="262" t="s">
        <v>559</v>
      </c>
    </row>
    <row r="344" spans="2:5" ht="20.100000000000001" customHeight="1" x14ac:dyDescent="0.25">
      <c r="B344" s="259">
        <v>1422000</v>
      </c>
      <c r="C344" s="260">
        <v>1422038</v>
      </c>
      <c r="D344" s="261" t="s">
        <v>953</v>
      </c>
      <c r="E344" s="262" t="s">
        <v>559</v>
      </c>
    </row>
    <row r="345" spans="2:5" ht="20.100000000000001" customHeight="1" x14ac:dyDescent="0.25">
      <c r="B345" s="259">
        <v>1422000</v>
      </c>
      <c r="C345" s="260">
        <v>1422039</v>
      </c>
      <c r="D345" s="261" t="s">
        <v>954</v>
      </c>
      <c r="E345" s="262" t="s">
        <v>559</v>
      </c>
    </row>
    <row r="346" spans="2:5" ht="20.100000000000001" customHeight="1" x14ac:dyDescent="0.25">
      <c r="B346" s="259">
        <v>1422000</v>
      </c>
      <c r="C346" s="260">
        <v>1422040</v>
      </c>
      <c r="D346" s="261" t="s">
        <v>955</v>
      </c>
      <c r="E346" s="262" t="s">
        <v>559</v>
      </c>
    </row>
    <row r="347" spans="2:5" ht="20.100000000000001" customHeight="1" x14ac:dyDescent="0.25">
      <c r="B347" s="259">
        <v>1422000</v>
      </c>
      <c r="C347" s="260">
        <v>1422041</v>
      </c>
      <c r="D347" s="261" t="s">
        <v>956</v>
      </c>
      <c r="E347" s="262" t="s">
        <v>559</v>
      </c>
    </row>
    <row r="348" spans="2:5" ht="20.100000000000001" customHeight="1" x14ac:dyDescent="0.25">
      <c r="B348" s="259">
        <v>1422000</v>
      </c>
      <c r="C348" s="260">
        <v>1422042</v>
      </c>
      <c r="D348" s="261" t="s">
        <v>957</v>
      </c>
      <c r="E348" s="262" t="s">
        <v>559</v>
      </c>
    </row>
    <row r="349" spans="2:5" ht="20.100000000000001" customHeight="1" x14ac:dyDescent="0.25">
      <c r="B349" s="259">
        <v>1422000</v>
      </c>
      <c r="C349" s="260">
        <v>1422043</v>
      </c>
      <c r="D349" s="261" t="s">
        <v>958</v>
      </c>
      <c r="E349" s="262" t="s">
        <v>559</v>
      </c>
    </row>
    <row r="350" spans="2:5" ht="20.100000000000001" customHeight="1" x14ac:dyDescent="0.25">
      <c r="B350" s="259">
        <v>1422000</v>
      </c>
      <c r="C350" s="260">
        <v>1422044</v>
      </c>
      <c r="D350" s="261" t="s">
        <v>959</v>
      </c>
      <c r="E350" s="262" t="s">
        <v>559</v>
      </c>
    </row>
    <row r="351" spans="2:5" ht="20.100000000000001" customHeight="1" x14ac:dyDescent="0.25">
      <c r="B351" s="259">
        <v>1422000</v>
      </c>
      <c r="C351" s="260">
        <v>1422045</v>
      </c>
      <c r="D351" s="261" t="s">
        <v>960</v>
      </c>
      <c r="E351" s="262" t="s">
        <v>559</v>
      </c>
    </row>
    <row r="352" spans="2:5" ht="20.100000000000001" customHeight="1" x14ac:dyDescent="0.25">
      <c r="B352" s="259">
        <v>1422000</v>
      </c>
      <c r="C352" s="260">
        <v>1422046</v>
      </c>
      <c r="D352" s="261" t="s">
        <v>961</v>
      </c>
      <c r="E352" s="262" t="s">
        <v>559</v>
      </c>
    </row>
    <row r="353" spans="2:5" ht="20.100000000000001" customHeight="1" x14ac:dyDescent="0.25">
      <c r="B353" s="259">
        <v>1422000</v>
      </c>
      <c r="C353" s="260">
        <v>1422047</v>
      </c>
      <c r="D353" s="261" t="s">
        <v>962</v>
      </c>
      <c r="E353" s="262" t="s">
        <v>559</v>
      </c>
    </row>
    <row r="354" spans="2:5" ht="20.100000000000001" customHeight="1" x14ac:dyDescent="0.25">
      <c r="B354" s="259">
        <v>1422000</v>
      </c>
      <c r="C354" s="260">
        <v>1422048</v>
      </c>
      <c r="D354" s="261" t="s">
        <v>963</v>
      </c>
      <c r="E354" s="262" t="s">
        <v>559</v>
      </c>
    </row>
    <row r="355" spans="2:5" ht="20.100000000000001" customHeight="1" x14ac:dyDescent="0.25">
      <c r="B355" s="259">
        <v>1422000</v>
      </c>
      <c r="C355" s="260">
        <v>1422049</v>
      </c>
      <c r="D355" s="261" t="s">
        <v>964</v>
      </c>
      <c r="E355" s="262" t="s">
        <v>559</v>
      </c>
    </row>
    <row r="356" spans="2:5" ht="20.100000000000001" customHeight="1" x14ac:dyDescent="0.25">
      <c r="B356" s="259">
        <v>1422000</v>
      </c>
      <c r="C356" s="260">
        <v>1422050</v>
      </c>
      <c r="D356" s="261" t="s">
        <v>965</v>
      </c>
      <c r="E356" s="262" t="s">
        <v>559</v>
      </c>
    </row>
    <row r="357" spans="2:5" ht="20.100000000000001" customHeight="1" x14ac:dyDescent="0.25">
      <c r="B357" s="259">
        <v>1422000</v>
      </c>
      <c r="C357" s="260">
        <v>1422051</v>
      </c>
      <c r="D357" s="261" t="s">
        <v>966</v>
      </c>
      <c r="E357" s="262" t="s">
        <v>559</v>
      </c>
    </row>
    <row r="358" spans="2:5" ht="20.100000000000001" customHeight="1" x14ac:dyDescent="0.25">
      <c r="B358" s="259">
        <v>1422000</v>
      </c>
      <c r="C358" s="260">
        <v>1422052</v>
      </c>
      <c r="D358" s="261" t="s">
        <v>967</v>
      </c>
      <c r="E358" s="262" t="s">
        <v>559</v>
      </c>
    </row>
    <row r="359" spans="2:5" ht="20.100000000000001" customHeight="1" x14ac:dyDescent="0.25">
      <c r="B359" s="259">
        <v>1422000</v>
      </c>
      <c r="C359" s="260">
        <v>1422053</v>
      </c>
      <c r="D359" s="261" t="s">
        <v>968</v>
      </c>
      <c r="E359" s="262" t="s">
        <v>559</v>
      </c>
    </row>
    <row r="360" spans="2:5" ht="20.100000000000001" customHeight="1" x14ac:dyDescent="0.25">
      <c r="B360" s="259">
        <v>1422000</v>
      </c>
      <c r="C360" s="260">
        <v>1422054</v>
      </c>
      <c r="D360" s="261" t="s">
        <v>969</v>
      </c>
      <c r="E360" s="262" t="s">
        <v>559</v>
      </c>
    </row>
    <row r="361" spans="2:5" ht="20.100000000000001" customHeight="1" x14ac:dyDescent="0.25">
      <c r="B361" s="259">
        <v>1422000</v>
      </c>
      <c r="C361" s="260">
        <v>1422055</v>
      </c>
      <c r="D361" s="261" t="s">
        <v>970</v>
      </c>
      <c r="E361" s="262" t="s">
        <v>559</v>
      </c>
    </row>
    <row r="362" spans="2:5" ht="20.100000000000001" customHeight="1" x14ac:dyDescent="0.25">
      <c r="B362" s="259">
        <v>1422000</v>
      </c>
      <c r="C362" s="260">
        <v>1422056</v>
      </c>
      <c r="D362" s="261" t="s">
        <v>971</v>
      </c>
      <c r="E362" s="262" t="s">
        <v>559</v>
      </c>
    </row>
    <row r="363" spans="2:5" ht="20.100000000000001" customHeight="1" x14ac:dyDescent="0.25">
      <c r="B363" s="259">
        <v>1422000</v>
      </c>
      <c r="C363" s="260">
        <v>1422057</v>
      </c>
      <c r="D363" s="261" t="s">
        <v>972</v>
      </c>
      <c r="E363" s="262" t="s">
        <v>559</v>
      </c>
    </row>
    <row r="364" spans="2:5" ht="20.100000000000001" customHeight="1" x14ac:dyDescent="0.25">
      <c r="B364" s="259">
        <v>1422000</v>
      </c>
      <c r="C364" s="260">
        <v>1422058</v>
      </c>
      <c r="D364" s="261" t="s">
        <v>973</v>
      </c>
      <c r="E364" s="262" t="s">
        <v>559</v>
      </c>
    </row>
    <row r="365" spans="2:5" ht="20.100000000000001" customHeight="1" x14ac:dyDescent="0.25">
      <c r="B365" s="259">
        <v>1422000</v>
      </c>
      <c r="C365" s="260">
        <v>1422059</v>
      </c>
      <c r="D365" s="261" t="s">
        <v>974</v>
      </c>
      <c r="E365" s="262" t="s">
        <v>559</v>
      </c>
    </row>
    <row r="366" spans="2:5" ht="20.100000000000001" customHeight="1" x14ac:dyDescent="0.25">
      <c r="B366" s="259">
        <v>1422000</v>
      </c>
      <c r="C366" s="260">
        <v>1422060</v>
      </c>
      <c r="D366" s="261" t="s">
        <v>975</v>
      </c>
      <c r="E366" s="262" t="s">
        <v>559</v>
      </c>
    </row>
    <row r="367" spans="2:5" ht="20.100000000000001" customHeight="1" x14ac:dyDescent="0.25">
      <c r="B367" s="259">
        <v>1422000</v>
      </c>
      <c r="C367" s="260">
        <v>1422061</v>
      </c>
      <c r="D367" s="261" t="s">
        <v>976</v>
      </c>
      <c r="E367" s="262" t="s">
        <v>559</v>
      </c>
    </row>
    <row r="368" spans="2:5" ht="20.100000000000001" customHeight="1" x14ac:dyDescent="0.25">
      <c r="B368" s="259">
        <v>1422000</v>
      </c>
      <c r="C368" s="260">
        <v>1422062</v>
      </c>
      <c r="D368" s="261" t="s">
        <v>977</v>
      </c>
      <c r="E368" s="262" t="s">
        <v>559</v>
      </c>
    </row>
    <row r="369" spans="2:5" ht="20.100000000000001" customHeight="1" x14ac:dyDescent="0.25">
      <c r="B369" s="259">
        <v>1422000</v>
      </c>
      <c r="C369" s="260">
        <v>1422063</v>
      </c>
      <c r="D369" s="261" t="s">
        <v>978</v>
      </c>
      <c r="E369" s="262" t="s">
        <v>559</v>
      </c>
    </row>
    <row r="370" spans="2:5" ht="20.100000000000001" customHeight="1" x14ac:dyDescent="0.25">
      <c r="B370" s="259">
        <v>1422000</v>
      </c>
      <c r="C370" s="260">
        <v>1422064</v>
      </c>
      <c r="D370" s="261" t="s">
        <v>979</v>
      </c>
      <c r="E370" s="262" t="s">
        <v>559</v>
      </c>
    </row>
    <row r="371" spans="2:5" ht="20.100000000000001" customHeight="1" x14ac:dyDescent="0.25">
      <c r="B371" s="259">
        <v>1422000</v>
      </c>
      <c r="C371" s="260">
        <v>1422065</v>
      </c>
      <c r="D371" s="261" t="s">
        <v>980</v>
      </c>
      <c r="E371" s="262" t="s">
        <v>559</v>
      </c>
    </row>
    <row r="372" spans="2:5" ht="20.100000000000001" customHeight="1" x14ac:dyDescent="0.25">
      <c r="B372" s="259">
        <v>1422000</v>
      </c>
      <c r="C372" s="260">
        <v>1422066</v>
      </c>
      <c r="D372" s="261" t="s">
        <v>981</v>
      </c>
      <c r="E372" s="262" t="s">
        <v>559</v>
      </c>
    </row>
    <row r="373" spans="2:5" ht="20.100000000000001" customHeight="1" x14ac:dyDescent="0.25">
      <c r="B373" s="259">
        <v>1422000</v>
      </c>
      <c r="C373" s="260">
        <v>1422067</v>
      </c>
      <c r="D373" s="261" t="s">
        <v>982</v>
      </c>
      <c r="E373" s="262" t="s">
        <v>559</v>
      </c>
    </row>
    <row r="374" spans="2:5" ht="20.100000000000001" customHeight="1" x14ac:dyDescent="0.25">
      <c r="B374" s="259">
        <v>1422000</v>
      </c>
      <c r="C374" s="260">
        <v>1422068</v>
      </c>
      <c r="D374" s="261" t="s">
        <v>983</v>
      </c>
      <c r="E374" s="262" t="s">
        <v>559</v>
      </c>
    </row>
    <row r="375" spans="2:5" ht="20.100000000000001" customHeight="1" x14ac:dyDescent="0.25">
      <c r="B375" s="259">
        <v>1422000</v>
      </c>
      <c r="C375" s="260">
        <v>1422069</v>
      </c>
      <c r="D375" s="261" t="s">
        <v>984</v>
      </c>
      <c r="E375" s="262" t="s">
        <v>559</v>
      </c>
    </row>
    <row r="376" spans="2:5" ht="20.100000000000001" customHeight="1" x14ac:dyDescent="0.25">
      <c r="B376" s="259">
        <v>1422000</v>
      </c>
      <c r="C376" s="260">
        <v>1422070</v>
      </c>
      <c r="D376" s="261" t="s">
        <v>880</v>
      </c>
      <c r="E376" s="262" t="s">
        <v>559</v>
      </c>
    </row>
    <row r="377" spans="2:5" ht="20.100000000000001" customHeight="1" x14ac:dyDescent="0.25">
      <c r="B377" s="259">
        <v>1422000</v>
      </c>
      <c r="C377" s="260">
        <v>1422071</v>
      </c>
      <c r="D377" s="261" t="s">
        <v>985</v>
      </c>
      <c r="E377" s="262" t="s">
        <v>559</v>
      </c>
    </row>
    <row r="378" spans="2:5" ht="20.100000000000001" customHeight="1" x14ac:dyDescent="0.25">
      <c r="B378" s="259">
        <v>1422000</v>
      </c>
      <c r="C378" s="260">
        <v>1422072</v>
      </c>
      <c r="D378" s="261" t="s">
        <v>986</v>
      </c>
      <c r="E378" s="262" t="s">
        <v>559</v>
      </c>
    </row>
    <row r="379" spans="2:5" ht="20.100000000000001" customHeight="1" x14ac:dyDescent="0.25">
      <c r="B379" s="259">
        <v>1422000</v>
      </c>
      <c r="C379" s="260">
        <v>1422073</v>
      </c>
      <c r="D379" s="261" t="s">
        <v>987</v>
      </c>
      <c r="E379" s="262" t="s">
        <v>559</v>
      </c>
    </row>
    <row r="380" spans="2:5" ht="20.100000000000001" customHeight="1" x14ac:dyDescent="0.25">
      <c r="B380" s="259">
        <v>1422000</v>
      </c>
      <c r="C380" s="260">
        <v>1422074</v>
      </c>
      <c r="D380" s="261" t="s">
        <v>988</v>
      </c>
      <c r="E380" s="262" t="s">
        <v>559</v>
      </c>
    </row>
    <row r="381" spans="2:5" ht="20.100000000000001" customHeight="1" x14ac:dyDescent="0.25">
      <c r="B381" s="259">
        <v>1422000</v>
      </c>
      <c r="C381" s="260">
        <v>1422075</v>
      </c>
      <c r="D381" s="261" t="s">
        <v>989</v>
      </c>
      <c r="E381" s="262" t="s">
        <v>559</v>
      </c>
    </row>
    <row r="382" spans="2:5" ht="20.100000000000001" customHeight="1" x14ac:dyDescent="0.25">
      <c r="B382" s="259">
        <v>1422000</v>
      </c>
      <c r="C382" s="260">
        <v>1422076</v>
      </c>
      <c r="D382" s="261" t="s">
        <v>990</v>
      </c>
      <c r="E382" s="262" t="s">
        <v>559</v>
      </c>
    </row>
    <row r="383" spans="2:5" ht="20.100000000000001" customHeight="1" x14ac:dyDescent="0.25">
      <c r="B383" s="259">
        <v>1422000</v>
      </c>
      <c r="C383" s="260">
        <v>1422077</v>
      </c>
      <c r="D383" s="261" t="s">
        <v>991</v>
      </c>
      <c r="E383" s="262" t="s">
        <v>559</v>
      </c>
    </row>
    <row r="384" spans="2:5" ht="20.100000000000001" customHeight="1" x14ac:dyDescent="0.25">
      <c r="B384" s="259">
        <v>1422000</v>
      </c>
      <c r="C384" s="260">
        <v>1422078</v>
      </c>
      <c r="D384" s="261" t="s">
        <v>992</v>
      </c>
      <c r="E384" s="262" t="s">
        <v>559</v>
      </c>
    </row>
    <row r="385" spans="2:5" ht="20.100000000000001" customHeight="1" x14ac:dyDescent="0.25">
      <c r="B385" s="259">
        <v>1422000</v>
      </c>
      <c r="C385" s="260">
        <v>1422079</v>
      </c>
      <c r="D385" s="261" t="s">
        <v>993</v>
      </c>
      <c r="E385" s="262" t="s">
        <v>559</v>
      </c>
    </row>
    <row r="386" spans="2:5" ht="20.100000000000001" customHeight="1" x14ac:dyDescent="0.25">
      <c r="B386" s="259">
        <v>1422000</v>
      </c>
      <c r="C386" s="260">
        <v>1422080</v>
      </c>
      <c r="D386" s="261" t="s">
        <v>994</v>
      </c>
      <c r="E386" s="262" t="s">
        <v>559</v>
      </c>
    </row>
    <row r="387" spans="2:5" ht="20.100000000000001" customHeight="1" x14ac:dyDescent="0.25">
      <c r="B387" s="259">
        <v>1422000</v>
      </c>
      <c r="C387" s="260">
        <v>1422081</v>
      </c>
      <c r="D387" s="261" t="s">
        <v>995</v>
      </c>
      <c r="E387" s="262" t="s">
        <v>559</v>
      </c>
    </row>
    <row r="388" spans="2:5" ht="20.100000000000001" customHeight="1" x14ac:dyDescent="0.25">
      <c r="B388" s="259">
        <v>1422000</v>
      </c>
      <c r="C388" s="260">
        <v>1422082</v>
      </c>
      <c r="D388" s="261" t="s">
        <v>996</v>
      </c>
      <c r="E388" s="262" t="s">
        <v>559</v>
      </c>
    </row>
    <row r="389" spans="2:5" ht="20.100000000000001" customHeight="1" x14ac:dyDescent="0.25">
      <c r="B389" s="259">
        <v>1422000</v>
      </c>
      <c r="C389" s="260">
        <v>1422083</v>
      </c>
      <c r="D389" s="261" t="s">
        <v>997</v>
      </c>
      <c r="E389" s="262" t="s">
        <v>559</v>
      </c>
    </row>
    <row r="390" spans="2:5" ht="20.100000000000001" customHeight="1" x14ac:dyDescent="0.25">
      <c r="B390" s="259">
        <v>1422000</v>
      </c>
      <c r="C390" s="260">
        <v>1422084</v>
      </c>
      <c r="D390" s="261" t="s">
        <v>998</v>
      </c>
      <c r="E390" s="262" t="s">
        <v>559</v>
      </c>
    </row>
    <row r="391" spans="2:5" ht="20.100000000000001" customHeight="1" x14ac:dyDescent="0.25">
      <c r="B391" s="259">
        <v>1422000</v>
      </c>
      <c r="C391" s="260">
        <v>1422085</v>
      </c>
      <c r="D391" s="261" t="s">
        <v>999</v>
      </c>
      <c r="E391" s="262" t="s">
        <v>559</v>
      </c>
    </row>
    <row r="392" spans="2:5" ht="20.100000000000001" customHeight="1" x14ac:dyDescent="0.25">
      <c r="B392" s="259">
        <v>1422000</v>
      </c>
      <c r="C392" s="260">
        <v>1422086</v>
      </c>
      <c r="D392" s="261" t="s">
        <v>1000</v>
      </c>
      <c r="E392" s="262" t="s">
        <v>559</v>
      </c>
    </row>
    <row r="393" spans="2:5" ht="20.100000000000001" customHeight="1" x14ac:dyDescent="0.25">
      <c r="B393" s="259">
        <v>1422000</v>
      </c>
      <c r="C393" s="260">
        <v>1422087</v>
      </c>
      <c r="D393" s="261" t="s">
        <v>1001</v>
      </c>
      <c r="E393" s="262" t="s">
        <v>559</v>
      </c>
    </row>
    <row r="394" spans="2:5" ht="20.100000000000001" customHeight="1" x14ac:dyDescent="0.25">
      <c r="B394" s="259">
        <v>1422000</v>
      </c>
      <c r="C394" s="260">
        <v>1422088</v>
      </c>
      <c r="D394" s="261" t="s">
        <v>1002</v>
      </c>
      <c r="E394" s="262" t="s">
        <v>559</v>
      </c>
    </row>
    <row r="395" spans="2:5" ht="20.100000000000001" customHeight="1" x14ac:dyDescent="0.25">
      <c r="B395" s="259">
        <v>1422000</v>
      </c>
      <c r="C395" s="260">
        <v>1422089</v>
      </c>
      <c r="D395" s="261" t="s">
        <v>1003</v>
      </c>
      <c r="E395" s="262" t="s">
        <v>559</v>
      </c>
    </row>
    <row r="396" spans="2:5" ht="20.100000000000001" customHeight="1" x14ac:dyDescent="0.25">
      <c r="B396" s="259">
        <v>1422000</v>
      </c>
      <c r="C396" s="260">
        <v>1422090</v>
      </c>
      <c r="D396" s="261" t="s">
        <v>1004</v>
      </c>
      <c r="E396" s="262" t="s">
        <v>559</v>
      </c>
    </row>
    <row r="397" spans="2:5" ht="20.100000000000001" customHeight="1" x14ac:dyDescent="0.25">
      <c r="B397" s="259">
        <v>1422000</v>
      </c>
      <c r="C397" s="260">
        <v>1422091</v>
      </c>
      <c r="D397" s="261" t="s">
        <v>1005</v>
      </c>
      <c r="E397" s="262" t="s">
        <v>559</v>
      </c>
    </row>
    <row r="398" spans="2:5" ht="20.100000000000001" customHeight="1" x14ac:dyDescent="0.25">
      <c r="B398" s="259">
        <v>1422000</v>
      </c>
      <c r="C398" s="260">
        <v>1422092</v>
      </c>
      <c r="D398" s="261" t="s">
        <v>1006</v>
      </c>
      <c r="E398" s="262" t="s">
        <v>559</v>
      </c>
    </row>
    <row r="399" spans="2:5" ht="20.100000000000001" customHeight="1" x14ac:dyDescent="0.25">
      <c r="B399" s="259">
        <v>1422000</v>
      </c>
      <c r="C399" s="260">
        <v>1422093</v>
      </c>
      <c r="D399" s="261" t="s">
        <v>1007</v>
      </c>
      <c r="E399" s="262" t="s">
        <v>559</v>
      </c>
    </row>
    <row r="400" spans="2:5" ht="20.100000000000001" customHeight="1" x14ac:dyDescent="0.25">
      <c r="B400" s="259">
        <v>1422000</v>
      </c>
      <c r="C400" s="260">
        <v>1422094</v>
      </c>
      <c r="D400" s="261" t="s">
        <v>1008</v>
      </c>
      <c r="E400" s="262" t="s">
        <v>559</v>
      </c>
    </row>
    <row r="401" spans="2:5" ht="20.100000000000001" customHeight="1" x14ac:dyDescent="0.25">
      <c r="B401" s="259">
        <v>1422000</v>
      </c>
      <c r="C401" s="260">
        <v>1422095</v>
      </c>
      <c r="D401" s="261" t="s">
        <v>1009</v>
      </c>
      <c r="E401" s="262" t="s">
        <v>559</v>
      </c>
    </row>
    <row r="402" spans="2:5" ht="20.100000000000001" customHeight="1" x14ac:dyDescent="0.25">
      <c r="B402" s="259">
        <v>1422000</v>
      </c>
      <c r="C402" s="260">
        <v>1422096</v>
      </c>
      <c r="D402" s="261" t="s">
        <v>1010</v>
      </c>
      <c r="E402" s="262" t="s">
        <v>559</v>
      </c>
    </row>
    <row r="403" spans="2:5" ht="20.100000000000001" customHeight="1" x14ac:dyDescent="0.25">
      <c r="B403" s="259">
        <v>1422000</v>
      </c>
      <c r="C403" s="260">
        <v>1422097</v>
      </c>
      <c r="D403" s="261" t="s">
        <v>1011</v>
      </c>
      <c r="E403" s="262" t="s">
        <v>559</v>
      </c>
    </row>
    <row r="404" spans="2:5" ht="20.100000000000001" customHeight="1" x14ac:dyDescent="0.25">
      <c r="B404" s="259">
        <v>1422000</v>
      </c>
      <c r="C404" s="260">
        <v>1422098</v>
      </c>
      <c r="D404" s="261" t="s">
        <v>1012</v>
      </c>
      <c r="E404" s="262" t="s">
        <v>559</v>
      </c>
    </row>
    <row r="405" spans="2:5" ht="20.100000000000001" customHeight="1" x14ac:dyDescent="0.25">
      <c r="B405" s="259">
        <v>1422000</v>
      </c>
      <c r="C405" s="260">
        <v>1422099</v>
      </c>
      <c r="D405" s="261" t="s">
        <v>1013</v>
      </c>
      <c r="E405" s="262" t="s">
        <v>559</v>
      </c>
    </row>
    <row r="406" spans="2:5" ht="20.100000000000001" customHeight="1" x14ac:dyDescent="0.25">
      <c r="B406" s="259">
        <v>1422000</v>
      </c>
      <c r="C406" s="260">
        <v>1422100</v>
      </c>
      <c r="D406" s="261" t="s">
        <v>1014</v>
      </c>
      <c r="E406" s="262" t="s">
        <v>559</v>
      </c>
    </row>
    <row r="407" spans="2:5" ht="20.100000000000001" customHeight="1" x14ac:dyDescent="0.25">
      <c r="B407" s="259">
        <v>1422000</v>
      </c>
      <c r="C407" s="260">
        <v>1422101</v>
      </c>
      <c r="D407" s="261" t="s">
        <v>1015</v>
      </c>
      <c r="E407" s="262" t="s">
        <v>559</v>
      </c>
    </row>
    <row r="408" spans="2:5" ht="20.100000000000001" customHeight="1" x14ac:dyDescent="0.25">
      <c r="B408" s="259">
        <v>1422000</v>
      </c>
      <c r="C408" s="260">
        <v>1422102</v>
      </c>
      <c r="D408" s="261" t="s">
        <v>1016</v>
      </c>
      <c r="E408" s="262" t="s">
        <v>559</v>
      </c>
    </row>
    <row r="409" spans="2:5" ht="20.100000000000001" customHeight="1" x14ac:dyDescent="0.25">
      <c r="B409" s="259">
        <v>1422000</v>
      </c>
      <c r="C409" s="260">
        <v>1422103</v>
      </c>
      <c r="D409" s="261" t="s">
        <v>1017</v>
      </c>
      <c r="E409" s="262" t="s">
        <v>559</v>
      </c>
    </row>
    <row r="410" spans="2:5" ht="20.100000000000001" customHeight="1" x14ac:dyDescent="0.25">
      <c r="B410" s="259">
        <v>1423000</v>
      </c>
      <c r="C410" s="260">
        <v>1423001</v>
      </c>
      <c r="D410" s="261" t="s">
        <v>219</v>
      </c>
      <c r="E410" s="262" t="s">
        <v>559</v>
      </c>
    </row>
    <row r="411" spans="2:5" ht="20.100000000000001" customHeight="1" x14ac:dyDescent="0.25">
      <c r="B411" s="259">
        <v>1423000</v>
      </c>
      <c r="C411" s="260">
        <v>1423002</v>
      </c>
      <c r="D411" s="261" t="s">
        <v>1018</v>
      </c>
      <c r="E411" s="262" t="s">
        <v>559</v>
      </c>
    </row>
    <row r="412" spans="2:5" ht="20.100000000000001" customHeight="1" x14ac:dyDescent="0.25">
      <c r="B412" s="259">
        <v>1423000</v>
      </c>
      <c r="C412" s="260">
        <v>1423003</v>
      </c>
      <c r="D412" s="261" t="s">
        <v>1019</v>
      </c>
      <c r="E412" s="262" t="s">
        <v>559</v>
      </c>
    </row>
    <row r="413" spans="2:5" ht="20.100000000000001" customHeight="1" x14ac:dyDescent="0.25">
      <c r="B413" s="259">
        <v>1423000</v>
      </c>
      <c r="C413" s="260">
        <v>1423004</v>
      </c>
      <c r="D413" s="261" t="s">
        <v>1020</v>
      </c>
      <c r="E413" s="262" t="s">
        <v>559</v>
      </c>
    </row>
    <row r="414" spans="2:5" ht="20.100000000000001" customHeight="1" x14ac:dyDescent="0.25">
      <c r="B414" s="259">
        <v>1423000</v>
      </c>
      <c r="C414" s="260">
        <v>1423005</v>
      </c>
      <c r="D414" s="261" t="s">
        <v>1021</v>
      </c>
      <c r="E414" s="262" t="s">
        <v>559</v>
      </c>
    </row>
    <row r="415" spans="2:5" ht="20.100000000000001" customHeight="1" x14ac:dyDescent="0.25">
      <c r="B415" s="259">
        <v>1423000</v>
      </c>
      <c r="C415" s="260">
        <v>1423006</v>
      </c>
      <c r="D415" s="261" t="s">
        <v>1022</v>
      </c>
      <c r="E415" s="262" t="s">
        <v>559</v>
      </c>
    </row>
    <row r="416" spans="2:5" ht="20.100000000000001" customHeight="1" x14ac:dyDescent="0.25">
      <c r="B416" s="259">
        <v>1423000</v>
      </c>
      <c r="C416" s="260">
        <v>1423007</v>
      </c>
      <c r="D416" s="261" t="s">
        <v>1023</v>
      </c>
      <c r="E416" s="262" t="s">
        <v>559</v>
      </c>
    </row>
    <row r="417" spans="2:5" ht="20.100000000000001" customHeight="1" x14ac:dyDescent="0.25">
      <c r="B417" s="259">
        <v>1423000</v>
      </c>
      <c r="C417" s="260">
        <v>1423008</v>
      </c>
      <c r="D417" s="261" t="s">
        <v>1024</v>
      </c>
      <c r="E417" s="262" t="s">
        <v>559</v>
      </c>
    </row>
    <row r="418" spans="2:5" ht="20.100000000000001" customHeight="1" x14ac:dyDescent="0.25">
      <c r="B418" s="259">
        <v>1423000</v>
      </c>
      <c r="C418" s="260">
        <v>1423009</v>
      </c>
      <c r="D418" s="261" t="s">
        <v>1025</v>
      </c>
      <c r="E418" s="262" t="s">
        <v>559</v>
      </c>
    </row>
    <row r="419" spans="2:5" ht="20.100000000000001" customHeight="1" x14ac:dyDescent="0.25">
      <c r="B419" s="259">
        <v>1423000</v>
      </c>
      <c r="C419" s="260">
        <v>1423010</v>
      </c>
      <c r="D419" s="261" t="s">
        <v>1026</v>
      </c>
      <c r="E419" s="262" t="s">
        <v>559</v>
      </c>
    </row>
    <row r="420" spans="2:5" ht="20.100000000000001" customHeight="1" x14ac:dyDescent="0.25">
      <c r="B420" s="259">
        <v>1423000</v>
      </c>
      <c r="C420" s="260">
        <v>1423011</v>
      </c>
      <c r="D420" s="261" t="s">
        <v>1027</v>
      </c>
      <c r="E420" s="262" t="s">
        <v>559</v>
      </c>
    </row>
    <row r="421" spans="2:5" ht="20.100000000000001" customHeight="1" x14ac:dyDescent="0.25">
      <c r="B421" s="259">
        <v>1423000</v>
      </c>
      <c r="C421" s="260">
        <v>1423012</v>
      </c>
      <c r="D421" s="261" t="s">
        <v>1028</v>
      </c>
      <c r="E421" s="262" t="s">
        <v>559</v>
      </c>
    </row>
    <row r="422" spans="2:5" ht="20.100000000000001" customHeight="1" x14ac:dyDescent="0.25">
      <c r="B422" s="259">
        <v>1423000</v>
      </c>
      <c r="C422" s="260">
        <v>1423013</v>
      </c>
      <c r="D422" s="261" t="s">
        <v>1029</v>
      </c>
      <c r="E422" s="262" t="s">
        <v>559</v>
      </c>
    </row>
    <row r="423" spans="2:5" ht="20.100000000000001" customHeight="1" x14ac:dyDescent="0.25">
      <c r="B423" s="259">
        <v>1423000</v>
      </c>
      <c r="C423" s="260">
        <v>1423014</v>
      </c>
      <c r="D423" s="261" t="s">
        <v>1030</v>
      </c>
      <c r="E423" s="262" t="s">
        <v>559</v>
      </c>
    </row>
    <row r="424" spans="2:5" ht="20.100000000000001" customHeight="1" x14ac:dyDescent="0.25">
      <c r="B424" s="259">
        <v>1423000</v>
      </c>
      <c r="C424" s="260">
        <v>1423015</v>
      </c>
      <c r="D424" s="261" t="s">
        <v>1031</v>
      </c>
      <c r="E424" s="262" t="s">
        <v>559</v>
      </c>
    </row>
    <row r="425" spans="2:5" ht="20.100000000000001" customHeight="1" x14ac:dyDescent="0.25">
      <c r="B425" s="259">
        <v>1423000</v>
      </c>
      <c r="C425" s="260">
        <v>1423016</v>
      </c>
      <c r="D425" s="261" t="s">
        <v>1032</v>
      </c>
      <c r="E425" s="262" t="s">
        <v>559</v>
      </c>
    </row>
    <row r="426" spans="2:5" ht="20.100000000000001" customHeight="1" x14ac:dyDescent="0.25">
      <c r="B426" s="259">
        <v>1423000</v>
      </c>
      <c r="C426" s="260">
        <v>1423017</v>
      </c>
      <c r="D426" s="261" t="s">
        <v>1033</v>
      </c>
      <c r="E426" s="262" t="s">
        <v>559</v>
      </c>
    </row>
    <row r="427" spans="2:5" ht="20.100000000000001" customHeight="1" x14ac:dyDescent="0.25">
      <c r="B427" s="259">
        <v>1423000</v>
      </c>
      <c r="C427" s="260">
        <v>1423018</v>
      </c>
      <c r="D427" s="261" t="s">
        <v>1034</v>
      </c>
      <c r="E427" s="262" t="s">
        <v>559</v>
      </c>
    </row>
    <row r="428" spans="2:5" ht="20.100000000000001" customHeight="1" x14ac:dyDescent="0.25">
      <c r="B428" s="259">
        <v>1423000</v>
      </c>
      <c r="C428" s="260">
        <v>1423019</v>
      </c>
      <c r="D428" s="261" t="s">
        <v>1035</v>
      </c>
      <c r="E428" s="262" t="s">
        <v>559</v>
      </c>
    </row>
    <row r="429" spans="2:5" ht="20.100000000000001" customHeight="1" x14ac:dyDescent="0.25">
      <c r="B429" s="259">
        <v>1423000</v>
      </c>
      <c r="C429" s="260">
        <v>1423020</v>
      </c>
      <c r="D429" s="261" t="s">
        <v>1036</v>
      </c>
      <c r="E429" s="262" t="s">
        <v>559</v>
      </c>
    </row>
    <row r="430" spans="2:5" ht="20.100000000000001" customHeight="1" x14ac:dyDescent="0.25">
      <c r="B430" s="259">
        <v>1423000</v>
      </c>
      <c r="C430" s="260">
        <v>1423021</v>
      </c>
      <c r="D430" s="261" t="s">
        <v>1037</v>
      </c>
      <c r="E430" s="262" t="s">
        <v>559</v>
      </c>
    </row>
    <row r="431" spans="2:5" ht="20.100000000000001" customHeight="1" x14ac:dyDescent="0.25">
      <c r="B431" s="259">
        <v>1423000</v>
      </c>
      <c r="C431" s="260">
        <v>1423022</v>
      </c>
      <c r="D431" s="261" t="s">
        <v>1038</v>
      </c>
      <c r="E431" s="262" t="s">
        <v>559</v>
      </c>
    </row>
    <row r="432" spans="2:5" ht="20.100000000000001" customHeight="1" x14ac:dyDescent="0.25">
      <c r="B432" s="259">
        <v>1423000</v>
      </c>
      <c r="C432" s="260">
        <v>1423023</v>
      </c>
      <c r="D432" s="261" t="s">
        <v>1039</v>
      </c>
      <c r="E432" s="262" t="s">
        <v>559</v>
      </c>
    </row>
    <row r="433" spans="2:5" ht="20.100000000000001" customHeight="1" x14ac:dyDescent="0.25">
      <c r="B433" s="259">
        <v>1423000</v>
      </c>
      <c r="C433" s="260">
        <v>1423024</v>
      </c>
      <c r="D433" s="261" t="s">
        <v>1040</v>
      </c>
      <c r="E433" s="262" t="s">
        <v>559</v>
      </c>
    </row>
    <row r="434" spans="2:5" ht="20.100000000000001" customHeight="1" x14ac:dyDescent="0.25">
      <c r="B434" s="259">
        <v>1423000</v>
      </c>
      <c r="C434" s="260">
        <v>1423025</v>
      </c>
      <c r="D434" s="261" t="s">
        <v>1041</v>
      </c>
      <c r="E434" s="262" t="s">
        <v>559</v>
      </c>
    </row>
    <row r="435" spans="2:5" ht="20.100000000000001" customHeight="1" x14ac:dyDescent="0.25">
      <c r="B435" s="259">
        <v>1423000</v>
      </c>
      <c r="C435" s="260">
        <v>1423026</v>
      </c>
      <c r="D435" s="261" t="s">
        <v>1042</v>
      </c>
      <c r="E435" s="262" t="s">
        <v>559</v>
      </c>
    </row>
    <row r="436" spans="2:5" ht="20.100000000000001" customHeight="1" x14ac:dyDescent="0.25">
      <c r="B436" s="259">
        <v>1423000</v>
      </c>
      <c r="C436" s="260">
        <v>1423027</v>
      </c>
      <c r="D436" s="261" t="s">
        <v>1043</v>
      </c>
      <c r="E436" s="262" t="s">
        <v>559</v>
      </c>
    </row>
    <row r="437" spans="2:5" ht="20.100000000000001" customHeight="1" x14ac:dyDescent="0.25">
      <c r="B437" s="259">
        <v>1423000</v>
      </c>
      <c r="C437" s="260">
        <v>1423028</v>
      </c>
      <c r="D437" s="261" t="s">
        <v>1044</v>
      </c>
      <c r="E437" s="262" t="s">
        <v>559</v>
      </c>
    </row>
    <row r="438" spans="2:5" ht="20.100000000000001" customHeight="1" x14ac:dyDescent="0.25">
      <c r="B438" s="259">
        <v>1423000</v>
      </c>
      <c r="C438" s="260">
        <v>1423029</v>
      </c>
      <c r="D438" s="261" t="s">
        <v>1045</v>
      </c>
      <c r="E438" s="262" t="s">
        <v>559</v>
      </c>
    </row>
    <row r="439" spans="2:5" ht="20.100000000000001" customHeight="1" x14ac:dyDescent="0.25">
      <c r="B439" s="259">
        <v>1423000</v>
      </c>
      <c r="C439" s="260">
        <v>1423030</v>
      </c>
      <c r="D439" s="261" t="s">
        <v>1046</v>
      </c>
      <c r="E439" s="262" t="s">
        <v>559</v>
      </c>
    </row>
    <row r="440" spans="2:5" ht="20.100000000000001" customHeight="1" x14ac:dyDescent="0.25">
      <c r="B440" s="259">
        <v>1423000</v>
      </c>
      <c r="C440" s="260">
        <v>1423031</v>
      </c>
      <c r="D440" s="261" t="s">
        <v>1047</v>
      </c>
      <c r="E440" s="262" t="s">
        <v>559</v>
      </c>
    </row>
    <row r="441" spans="2:5" ht="20.100000000000001" customHeight="1" x14ac:dyDescent="0.25">
      <c r="B441" s="259">
        <v>1423000</v>
      </c>
      <c r="C441" s="260">
        <v>1423032</v>
      </c>
      <c r="D441" s="261" t="s">
        <v>1048</v>
      </c>
      <c r="E441" s="262" t="s">
        <v>559</v>
      </c>
    </row>
    <row r="442" spans="2:5" ht="20.100000000000001" customHeight="1" x14ac:dyDescent="0.25">
      <c r="B442" s="259">
        <v>1423000</v>
      </c>
      <c r="C442" s="260">
        <v>1423033</v>
      </c>
      <c r="D442" s="261" t="s">
        <v>1049</v>
      </c>
      <c r="E442" s="262" t="s">
        <v>559</v>
      </c>
    </row>
    <row r="443" spans="2:5" ht="20.100000000000001" customHeight="1" x14ac:dyDescent="0.25">
      <c r="B443" s="259">
        <v>1423000</v>
      </c>
      <c r="C443" s="260">
        <v>1423034</v>
      </c>
      <c r="D443" s="261" t="s">
        <v>1050</v>
      </c>
      <c r="E443" s="262" t="s">
        <v>559</v>
      </c>
    </row>
    <row r="444" spans="2:5" ht="20.100000000000001" customHeight="1" x14ac:dyDescent="0.25">
      <c r="B444" s="259">
        <v>1423000</v>
      </c>
      <c r="C444" s="260">
        <v>1423035</v>
      </c>
      <c r="D444" s="261" t="s">
        <v>1051</v>
      </c>
      <c r="E444" s="262" t="s">
        <v>559</v>
      </c>
    </row>
    <row r="445" spans="2:5" ht="20.100000000000001" customHeight="1" x14ac:dyDescent="0.25">
      <c r="B445" s="259">
        <v>1423000</v>
      </c>
      <c r="C445" s="260">
        <v>1423036</v>
      </c>
      <c r="D445" s="261" t="s">
        <v>1052</v>
      </c>
      <c r="E445" s="262" t="s">
        <v>559</v>
      </c>
    </row>
    <row r="446" spans="2:5" ht="20.100000000000001" customHeight="1" x14ac:dyDescent="0.25">
      <c r="B446" s="259">
        <v>1423000</v>
      </c>
      <c r="C446" s="260">
        <v>1423037</v>
      </c>
      <c r="D446" s="261" t="s">
        <v>1053</v>
      </c>
      <c r="E446" s="262" t="s">
        <v>559</v>
      </c>
    </row>
    <row r="447" spans="2:5" ht="20.100000000000001" customHeight="1" x14ac:dyDescent="0.25">
      <c r="B447" s="259">
        <v>1423000</v>
      </c>
      <c r="C447" s="260">
        <v>1423038</v>
      </c>
      <c r="D447" s="261" t="s">
        <v>1054</v>
      </c>
      <c r="E447" s="262" t="s">
        <v>559</v>
      </c>
    </row>
    <row r="448" spans="2:5" ht="20.100000000000001" customHeight="1" x14ac:dyDescent="0.25">
      <c r="B448" s="259">
        <v>1423000</v>
      </c>
      <c r="C448" s="260">
        <v>1423039</v>
      </c>
      <c r="D448" s="261" t="s">
        <v>1055</v>
      </c>
      <c r="E448" s="262" t="s">
        <v>559</v>
      </c>
    </row>
    <row r="449" spans="2:5" ht="20.100000000000001" customHeight="1" x14ac:dyDescent="0.25">
      <c r="B449" s="259">
        <v>1423000</v>
      </c>
      <c r="C449" s="260">
        <v>1423040</v>
      </c>
      <c r="D449" s="261" t="s">
        <v>1056</v>
      </c>
      <c r="E449" s="262" t="s">
        <v>559</v>
      </c>
    </row>
    <row r="450" spans="2:5" ht="20.100000000000001" customHeight="1" x14ac:dyDescent="0.25">
      <c r="B450" s="259">
        <v>1423000</v>
      </c>
      <c r="C450" s="260">
        <v>1423041</v>
      </c>
      <c r="D450" s="261" t="s">
        <v>1057</v>
      </c>
      <c r="E450" s="262" t="s">
        <v>559</v>
      </c>
    </row>
    <row r="451" spans="2:5" ht="20.100000000000001" customHeight="1" x14ac:dyDescent="0.25">
      <c r="B451" s="259">
        <v>1423000</v>
      </c>
      <c r="C451" s="260">
        <v>1423042</v>
      </c>
      <c r="D451" s="261" t="s">
        <v>1058</v>
      </c>
      <c r="E451" s="262" t="s">
        <v>559</v>
      </c>
    </row>
    <row r="452" spans="2:5" ht="20.100000000000001" customHeight="1" x14ac:dyDescent="0.25">
      <c r="B452" s="259">
        <v>1423000</v>
      </c>
      <c r="C452" s="260">
        <v>1423043</v>
      </c>
      <c r="D452" s="261" t="s">
        <v>1059</v>
      </c>
      <c r="E452" s="262" t="s">
        <v>559</v>
      </c>
    </row>
    <row r="453" spans="2:5" ht="20.100000000000001" customHeight="1" x14ac:dyDescent="0.25">
      <c r="B453" s="259">
        <v>1423000</v>
      </c>
      <c r="C453" s="260">
        <v>1423044</v>
      </c>
      <c r="D453" s="261" t="s">
        <v>1060</v>
      </c>
      <c r="E453" s="262" t="s">
        <v>559</v>
      </c>
    </row>
    <row r="454" spans="2:5" ht="20.100000000000001" customHeight="1" x14ac:dyDescent="0.25">
      <c r="B454" s="259">
        <v>1423000</v>
      </c>
      <c r="C454" s="260">
        <v>1423045</v>
      </c>
      <c r="D454" s="261" t="s">
        <v>1061</v>
      </c>
      <c r="E454" s="262" t="s">
        <v>559</v>
      </c>
    </row>
    <row r="455" spans="2:5" ht="20.100000000000001" customHeight="1" x14ac:dyDescent="0.25">
      <c r="B455" s="259">
        <v>1423000</v>
      </c>
      <c r="C455" s="260">
        <v>1423046</v>
      </c>
      <c r="D455" s="261" t="s">
        <v>1062</v>
      </c>
      <c r="E455" s="262" t="s">
        <v>559</v>
      </c>
    </row>
    <row r="456" spans="2:5" ht="20.100000000000001" customHeight="1" x14ac:dyDescent="0.25">
      <c r="B456" s="259">
        <v>1423000</v>
      </c>
      <c r="C456" s="260">
        <v>1423047</v>
      </c>
      <c r="D456" s="261" t="s">
        <v>1063</v>
      </c>
      <c r="E456" s="262" t="s">
        <v>559</v>
      </c>
    </row>
    <row r="457" spans="2:5" ht="20.100000000000001" customHeight="1" x14ac:dyDescent="0.25">
      <c r="B457" s="259">
        <v>1423000</v>
      </c>
      <c r="C457" s="260">
        <v>1423048</v>
      </c>
      <c r="D457" s="261" t="s">
        <v>1064</v>
      </c>
      <c r="E457" s="262" t="s">
        <v>559</v>
      </c>
    </row>
    <row r="458" spans="2:5" ht="20.100000000000001" customHeight="1" x14ac:dyDescent="0.25">
      <c r="B458" s="259">
        <v>1423000</v>
      </c>
      <c r="C458" s="260">
        <v>1423049</v>
      </c>
      <c r="D458" s="261" t="s">
        <v>1065</v>
      </c>
      <c r="E458" s="262" t="s">
        <v>559</v>
      </c>
    </row>
    <row r="459" spans="2:5" ht="20.100000000000001" customHeight="1" x14ac:dyDescent="0.25">
      <c r="B459" s="259">
        <v>1423000</v>
      </c>
      <c r="C459" s="260">
        <v>1423050</v>
      </c>
      <c r="D459" s="261" t="s">
        <v>1066</v>
      </c>
      <c r="E459" s="262" t="s">
        <v>559</v>
      </c>
    </row>
    <row r="460" spans="2:5" ht="20.100000000000001" customHeight="1" x14ac:dyDescent="0.25">
      <c r="B460" s="259">
        <v>1423000</v>
      </c>
      <c r="C460" s="260">
        <v>1423051</v>
      </c>
      <c r="D460" s="261" t="s">
        <v>1067</v>
      </c>
      <c r="E460" s="262" t="s">
        <v>559</v>
      </c>
    </row>
    <row r="461" spans="2:5" ht="20.100000000000001" customHeight="1" x14ac:dyDescent="0.25">
      <c r="B461" s="259">
        <v>1423000</v>
      </c>
      <c r="C461" s="260">
        <v>1423052</v>
      </c>
      <c r="D461" s="261" t="s">
        <v>1068</v>
      </c>
      <c r="E461" s="262" t="s">
        <v>559</v>
      </c>
    </row>
    <row r="462" spans="2:5" ht="20.100000000000001" customHeight="1" x14ac:dyDescent="0.25">
      <c r="B462" s="259">
        <v>1423000</v>
      </c>
      <c r="C462" s="260">
        <v>1423053</v>
      </c>
      <c r="D462" s="261" t="s">
        <v>1069</v>
      </c>
      <c r="E462" s="262" t="s">
        <v>559</v>
      </c>
    </row>
    <row r="463" spans="2:5" ht="20.100000000000001" customHeight="1" x14ac:dyDescent="0.25">
      <c r="B463" s="259">
        <v>1423000</v>
      </c>
      <c r="C463" s="260">
        <v>1423054</v>
      </c>
      <c r="D463" s="261" t="s">
        <v>1070</v>
      </c>
      <c r="E463" s="262" t="s">
        <v>559</v>
      </c>
    </row>
    <row r="464" spans="2:5" ht="20.100000000000001" customHeight="1" x14ac:dyDescent="0.25">
      <c r="B464" s="259">
        <v>1423000</v>
      </c>
      <c r="C464" s="260">
        <v>1423055</v>
      </c>
      <c r="D464" s="261" t="s">
        <v>1071</v>
      </c>
      <c r="E464" s="262" t="s">
        <v>559</v>
      </c>
    </row>
    <row r="465" spans="2:5" ht="20.100000000000001" customHeight="1" x14ac:dyDescent="0.25">
      <c r="B465" s="259">
        <v>1423000</v>
      </c>
      <c r="C465" s="260">
        <v>1423056</v>
      </c>
      <c r="D465" s="261" t="s">
        <v>1072</v>
      </c>
      <c r="E465" s="262" t="s">
        <v>559</v>
      </c>
    </row>
    <row r="466" spans="2:5" ht="20.100000000000001" customHeight="1" x14ac:dyDescent="0.25">
      <c r="B466" s="259">
        <v>1423000</v>
      </c>
      <c r="C466" s="260">
        <v>1423057</v>
      </c>
      <c r="D466" s="261" t="s">
        <v>1073</v>
      </c>
      <c r="E466" s="262" t="s">
        <v>559</v>
      </c>
    </row>
    <row r="467" spans="2:5" ht="20.100000000000001" customHeight="1" x14ac:dyDescent="0.25">
      <c r="B467" s="259">
        <v>1423000</v>
      </c>
      <c r="C467" s="260">
        <v>1423058</v>
      </c>
      <c r="D467" s="261" t="s">
        <v>1074</v>
      </c>
      <c r="E467" s="262" t="s">
        <v>559</v>
      </c>
    </row>
    <row r="468" spans="2:5" ht="20.100000000000001" customHeight="1" x14ac:dyDescent="0.25">
      <c r="B468" s="259">
        <v>1423000</v>
      </c>
      <c r="C468" s="260">
        <v>1423059</v>
      </c>
      <c r="D468" s="261" t="s">
        <v>1075</v>
      </c>
      <c r="E468" s="262" t="s">
        <v>559</v>
      </c>
    </row>
    <row r="469" spans="2:5" ht="20.100000000000001" customHeight="1" x14ac:dyDescent="0.25">
      <c r="B469" s="259">
        <v>1423000</v>
      </c>
      <c r="C469" s="260">
        <v>1423060</v>
      </c>
      <c r="D469" s="261" t="s">
        <v>1076</v>
      </c>
      <c r="E469" s="262" t="s">
        <v>559</v>
      </c>
    </row>
    <row r="470" spans="2:5" ht="20.100000000000001" customHeight="1" x14ac:dyDescent="0.25">
      <c r="B470" s="259">
        <v>1423000</v>
      </c>
      <c r="C470" s="260">
        <v>1423061</v>
      </c>
      <c r="D470" s="261" t="s">
        <v>1077</v>
      </c>
      <c r="E470" s="262" t="s">
        <v>559</v>
      </c>
    </row>
    <row r="471" spans="2:5" ht="20.100000000000001" customHeight="1" x14ac:dyDescent="0.25">
      <c r="B471" s="259">
        <v>1423000</v>
      </c>
      <c r="C471" s="260">
        <v>1423062</v>
      </c>
      <c r="D471" s="261" t="s">
        <v>1078</v>
      </c>
      <c r="E471" s="262" t="s">
        <v>559</v>
      </c>
    </row>
    <row r="472" spans="2:5" ht="20.100000000000001" customHeight="1" x14ac:dyDescent="0.25">
      <c r="B472" s="259">
        <v>1423000</v>
      </c>
      <c r="C472" s="260">
        <v>1423063</v>
      </c>
      <c r="D472" s="261" t="s">
        <v>1079</v>
      </c>
      <c r="E472" s="262" t="s">
        <v>559</v>
      </c>
    </row>
    <row r="473" spans="2:5" ht="20.100000000000001" customHeight="1" x14ac:dyDescent="0.25">
      <c r="B473" s="259">
        <v>1423000</v>
      </c>
      <c r="C473" s="260">
        <v>1423064</v>
      </c>
      <c r="D473" s="261" t="s">
        <v>1080</v>
      </c>
      <c r="E473" s="262" t="s">
        <v>559</v>
      </c>
    </row>
    <row r="474" spans="2:5" ht="20.100000000000001" customHeight="1" x14ac:dyDescent="0.25">
      <c r="B474" s="259">
        <v>1423000</v>
      </c>
      <c r="C474" s="260">
        <v>1423065</v>
      </c>
      <c r="D474" s="261" t="s">
        <v>1081</v>
      </c>
      <c r="E474" s="262" t="s">
        <v>559</v>
      </c>
    </row>
    <row r="475" spans="2:5" ht="20.100000000000001" customHeight="1" x14ac:dyDescent="0.25">
      <c r="B475" s="259">
        <v>1423000</v>
      </c>
      <c r="C475" s="260">
        <v>1423066</v>
      </c>
      <c r="D475" s="261" t="s">
        <v>1082</v>
      </c>
      <c r="E475" s="262" t="s">
        <v>559</v>
      </c>
    </row>
    <row r="476" spans="2:5" ht="20.100000000000001" customHeight="1" x14ac:dyDescent="0.25">
      <c r="B476" s="259">
        <v>1423000</v>
      </c>
      <c r="C476" s="260">
        <v>1423067</v>
      </c>
      <c r="D476" s="261" t="s">
        <v>1083</v>
      </c>
      <c r="E476" s="262" t="s">
        <v>559</v>
      </c>
    </row>
    <row r="477" spans="2:5" ht="20.100000000000001" customHeight="1" x14ac:dyDescent="0.25">
      <c r="B477" s="259">
        <v>1423000</v>
      </c>
      <c r="C477" s="260">
        <v>1423068</v>
      </c>
      <c r="D477" s="261" t="s">
        <v>1084</v>
      </c>
      <c r="E477" s="262" t="s">
        <v>559</v>
      </c>
    </row>
    <row r="478" spans="2:5" ht="20.100000000000001" customHeight="1" x14ac:dyDescent="0.25">
      <c r="B478" s="259">
        <v>1423000</v>
      </c>
      <c r="C478" s="260">
        <v>1423069</v>
      </c>
      <c r="D478" s="261" t="s">
        <v>1085</v>
      </c>
      <c r="E478" s="262" t="s">
        <v>559</v>
      </c>
    </row>
    <row r="479" spans="2:5" ht="20.100000000000001" customHeight="1" x14ac:dyDescent="0.25">
      <c r="B479" s="259">
        <v>1423000</v>
      </c>
      <c r="C479" s="260">
        <v>1423070</v>
      </c>
      <c r="D479" s="261" t="s">
        <v>1086</v>
      </c>
      <c r="E479" s="262" t="s">
        <v>559</v>
      </c>
    </row>
    <row r="480" spans="2:5" ht="20.100000000000001" customHeight="1" x14ac:dyDescent="0.25">
      <c r="B480" s="259">
        <v>1423000</v>
      </c>
      <c r="C480" s="260">
        <v>1423071</v>
      </c>
      <c r="D480" s="261" t="s">
        <v>1087</v>
      </c>
      <c r="E480" s="262" t="s">
        <v>559</v>
      </c>
    </row>
    <row r="481" spans="2:5" ht="20.100000000000001" customHeight="1" x14ac:dyDescent="0.25">
      <c r="B481" s="259">
        <v>1423000</v>
      </c>
      <c r="C481" s="260">
        <v>1423072</v>
      </c>
      <c r="D481" s="261" t="s">
        <v>1088</v>
      </c>
      <c r="E481" s="262" t="s">
        <v>559</v>
      </c>
    </row>
    <row r="482" spans="2:5" ht="20.100000000000001" customHeight="1" x14ac:dyDescent="0.25">
      <c r="B482" s="259">
        <v>1423000</v>
      </c>
      <c r="C482" s="260">
        <v>1423073</v>
      </c>
      <c r="D482" s="261" t="s">
        <v>1089</v>
      </c>
      <c r="E482" s="262" t="s">
        <v>559</v>
      </c>
    </row>
    <row r="483" spans="2:5" ht="20.100000000000001" customHeight="1" x14ac:dyDescent="0.25">
      <c r="B483" s="259">
        <v>1423000</v>
      </c>
      <c r="C483" s="260">
        <v>1423074</v>
      </c>
      <c r="D483" s="261" t="s">
        <v>1090</v>
      </c>
      <c r="E483" s="262" t="s">
        <v>559</v>
      </c>
    </row>
    <row r="484" spans="2:5" ht="20.100000000000001" customHeight="1" x14ac:dyDescent="0.25">
      <c r="B484" s="259">
        <v>1423000</v>
      </c>
      <c r="C484" s="260">
        <v>1423075</v>
      </c>
      <c r="D484" s="261" t="s">
        <v>1091</v>
      </c>
      <c r="E484" s="262" t="s">
        <v>559</v>
      </c>
    </row>
    <row r="485" spans="2:5" ht="20.100000000000001" customHeight="1" x14ac:dyDescent="0.25">
      <c r="B485" s="259">
        <v>1423000</v>
      </c>
      <c r="C485" s="260">
        <v>1423076</v>
      </c>
      <c r="D485" s="261" t="s">
        <v>1092</v>
      </c>
      <c r="E485" s="262" t="s">
        <v>559</v>
      </c>
    </row>
    <row r="486" spans="2:5" ht="20.100000000000001" customHeight="1" x14ac:dyDescent="0.25">
      <c r="B486" s="259">
        <v>1423000</v>
      </c>
      <c r="C486" s="260">
        <v>1423077</v>
      </c>
      <c r="D486" s="261" t="s">
        <v>1093</v>
      </c>
      <c r="E486" s="262" t="s">
        <v>559</v>
      </c>
    </row>
    <row r="487" spans="2:5" ht="20.100000000000001" customHeight="1" x14ac:dyDescent="0.25">
      <c r="B487" s="259">
        <v>1423000</v>
      </c>
      <c r="C487" s="260">
        <v>1423078</v>
      </c>
      <c r="D487" s="261" t="s">
        <v>1094</v>
      </c>
      <c r="E487" s="262" t="s">
        <v>559</v>
      </c>
    </row>
    <row r="488" spans="2:5" ht="20.100000000000001" customHeight="1" x14ac:dyDescent="0.25">
      <c r="B488" s="259">
        <v>1423000</v>
      </c>
      <c r="C488" s="260">
        <v>1423079</v>
      </c>
      <c r="D488" s="261" t="s">
        <v>1095</v>
      </c>
      <c r="E488" s="262" t="s">
        <v>559</v>
      </c>
    </row>
    <row r="489" spans="2:5" ht="20.100000000000001" customHeight="1" x14ac:dyDescent="0.25">
      <c r="B489" s="259">
        <v>1423000</v>
      </c>
      <c r="C489" s="260">
        <v>1423080</v>
      </c>
      <c r="D489" s="261" t="s">
        <v>1096</v>
      </c>
      <c r="E489" s="262" t="s">
        <v>559</v>
      </c>
    </row>
    <row r="490" spans="2:5" ht="20.100000000000001" customHeight="1" x14ac:dyDescent="0.25">
      <c r="B490" s="259">
        <v>1423000</v>
      </c>
      <c r="C490" s="260">
        <v>1423081</v>
      </c>
      <c r="D490" s="261" t="s">
        <v>1097</v>
      </c>
      <c r="E490" s="262" t="s">
        <v>559</v>
      </c>
    </row>
    <row r="491" spans="2:5" ht="20.100000000000001" customHeight="1" x14ac:dyDescent="0.25">
      <c r="B491" s="259">
        <v>1423000</v>
      </c>
      <c r="C491" s="260">
        <v>1423082</v>
      </c>
      <c r="D491" s="261" t="s">
        <v>1098</v>
      </c>
      <c r="E491" s="262" t="s">
        <v>559</v>
      </c>
    </row>
    <row r="492" spans="2:5" ht="20.100000000000001" customHeight="1" x14ac:dyDescent="0.25">
      <c r="B492" s="259">
        <v>1423000</v>
      </c>
      <c r="C492" s="260">
        <v>1423083</v>
      </c>
      <c r="D492" s="261" t="s">
        <v>1099</v>
      </c>
      <c r="E492" s="262" t="s">
        <v>559</v>
      </c>
    </row>
    <row r="493" spans="2:5" ht="20.100000000000001" customHeight="1" x14ac:dyDescent="0.25">
      <c r="B493" s="259">
        <v>1423000</v>
      </c>
      <c r="C493" s="260">
        <v>1423084</v>
      </c>
      <c r="D493" s="261" t="s">
        <v>1100</v>
      </c>
      <c r="E493" s="262" t="s">
        <v>559</v>
      </c>
    </row>
    <row r="494" spans="2:5" ht="20.100000000000001" customHeight="1" x14ac:dyDescent="0.25">
      <c r="B494" s="259">
        <v>1423000</v>
      </c>
      <c r="C494" s="260">
        <v>1423085</v>
      </c>
      <c r="D494" s="261" t="s">
        <v>1101</v>
      </c>
      <c r="E494" s="262" t="s">
        <v>559</v>
      </c>
    </row>
    <row r="495" spans="2:5" ht="20.100000000000001" customHeight="1" x14ac:dyDescent="0.25">
      <c r="B495" s="259">
        <v>1423000</v>
      </c>
      <c r="C495" s="260">
        <v>1423086</v>
      </c>
      <c r="D495" s="261" t="s">
        <v>1102</v>
      </c>
      <c r="E495" s="262" t="s">
        <v>559</v>
      </c>
    </row>
    <row r="496" spans="2:5" ht="20.100000000000001" customHeight="1" x14ac:dyDescent="0.25">
      <c r="B496" s="259">
        <v>1423000</v>
      </c>
      <c r="C496" s="260">
        <v>1423087</v>
      </c>
      <c r="D496" s="261" t="s">
        <v>1103</v>
      </c>
      <c r="E496" s="262" t="s">
        <v>559</v>
      </c>
    </row>
    <row r="497" spans="2:5" ht="20.100000000000001" customHeight="1" x14ac:dyDescent="0.25">
      <c r="B497" s="259">
        <v>1423000</v>
      </c>
      <c r="C497" s="260">
        <v>1423088</v>
      </c>
      <c r="D497" s="261" t="s">
        <v>1104</v>
      </c>
      <c r="E497" s="262" t="s">
        <v>559</v>
      </c>
    </row>
    <row r="498" spans="2:5" ht="20.100000000000001" customHeight="1" x14ac:dyDescent="0.25">
      <c r="B498" s="259">
        <v>1423000</v>
      </c>
      <c r="C498" s="260">
        <v>1423089</v>
      </c>
      <c r="D498" s="261" t="s">
        <v>1105</v>
      </c>
      <c r="E498" s="262" t="s">
        <v>559</v>
      </c>
    </row>
    <row r="499" spans="2:5" ht="20.100000000000001" customHeight="1" x14ac:dyDescent="0.25">
      <c r="B499" s="259">
        <v>1423000</v>
      </c>
      <c r="C499" s="260">
        <v>1423090</v>
      </c>
      <c r="D499" s="261" t="s">
        <v>1106</v>
      </c>
      <c r="E499" s="262" t="s">
        <v>559</v>
      </c>
    </row>
    <row r="500" spans="2:5" ht="20.100000000000001" customHeight="1" x14ac:dyDescent="0.25">
      <c r="B500" s="259">
        <v>1423000</v>
      </c>
      <c r="C500" s="260">
        <v>1423091</v>
      </c>
      <c r="D500" s="261" t="s">
        <v>1107</v>
      </c>
      <c r="E500" s="262" t="s">
        <v>559</v>
      </c>
    </row>
    <row r="501" spans="2:5" ht="20.100000000000001" customHeight="1" x14ac:dyDescent="0.25">
      <c r="B501" s="259">
        <v>1423000</v>
      </c>
      <c r="C501" s="260">
        <v>1423092</v>
      </c>
      <c r="D501" s="261" t="s">
        <v>1108</v>
      </c>
      <c r="E501" s="262" t="s">
        <v>559</v>
      </c>
    </row>
    <row r="502" spans="2:5" ht="20.100000000000001" customHeight="1" x14ac:dyDescent="0.25">
      <c r="B502" s="259">
        <v>1423000</v>
      </c>
      <c r="C502" s="260">
        <v>1423093</v>
      </c>
      <c r="D502" s="261" t="s">
        <v>1109</v>
      </c>
      <c r="E502" s="262" t="s">
        <v>559</v>
      </c>
    </row>
    <row r="503" spans="2:5" ht="20.100000000000001" customHeight="1" x14ac:dyDescent="0.25">
      <c r="B503" s="259">
        <v>1423000</v>
      </c>
      <c r="C503" s="260">
        <v>1423094</v>
      </c>
      <c r="D503" s="261" t="s">
        <v>1110</v>
      </c>
      <c r="E503" s="262" t="s">
        <v>559</v>
      </c>
    </row>
    <row r="504" spans="2:5" ht="20.100000000000001" customHeight="1" x14ac:dyDescent="0.25">
      <c r="B504" s="259">
        <v>1423000</v>
      </c>
      <c r="C504" s="260">
        <v>1423095</v>
      </c>
      <c r="D504" s="261" t="s">
        <v>1111</v>
      </c>
      <c r="E504" s="262" t="s">
        <v>559</v>
      </c>
    </row>
    <row r="505" spans="2:5" ht="20.100000000000001" customHeight="1" x14ac:dyDescent="0.25">
      <c r="B505" s="259">
        <v>1423000</v>
      </c>
      <c r="C505" s="260">
        <v>1423096</v>
      </c>
      <c r="D505" s="261" t="s">
        <v>1112</v>
      </c>
      <c r="E505" s="262" t="s">
        <v>559</v>
      </c>
    </row>
    <row r="506" spans="2:5" ht="20.100000000000001" customHeight="1" x14ac:dyDescent="0.25">
      <c r="B506" s="259">
        <v>1423000</v>
      </c>
      <c r="C506" s="260">
        <v>1423097</v>
      </c>
      <c r="D506" s="261" t="s">
        <v>1113</v>
      </c>
      <c r="E506" s="262" t="s">
        <v>559</v>
      </c>
    </row>
    <row r="507" spans="2:5" ht="20.100000000000001" customHeight="1" x14ac:dyDescent="0.25">
      <c r="B507" s="259">
        <v>1423000</v>
      </c>
      <c r="C507" s="260">
        <v>1423098</v>
      </c>
      <c r="D507" s="261" t="s">
        <v>1114</v>
      </c>
      <c r="E507" s="262" t="s">
        <v>559</v>
      </c>
    </row>
    <row r="508" spans="2:5" ht="20.100000000000001" customHeight="1" x14ac:dyDescent="0.25">
      <c r="B508" s="259">
        <v>1423000</v>
      </c>
      <c r="C508" s="260">
        <v>1423099</v>
      </c>
      <c r="D508" s="261" t="s">
        <v>1115</v>
      </c>
      <c r="E508" s="262" t="s">
        <v>559</v>
      </c>
    </row>
    <row r="509" spans="2:5" ht="20.100000000000001" customHeight="1" x14ac:dyDescent="0.25">
      <c r="B509" s="259">
        <v>1423000</v>
      </c>
      <c r="C509" s="260">
        <v>1423100</v>
      </c>
      <c r="D509" s="261" t="s">
        <v>1116</v>
      </c>
      <c r="E509" s="262" t="s">
        <v>559</v>
      </c>
    </row>
    <row r="510" spans="2:5" ht="20.100000000000001" customHeight="1" x14ac:dyDescent="0.25">
      <c r="B510" s="259">
        <v>1423000</v>
      </c>
      <c r="C510" s="260">
        <v>1423101</v>
      </c>
      <c r="D510" s="261" t="s">
        <v>1117</v>
      </c>
      <c r="E510" s="262" t="s">
        <v>559</v>
      </c>
    </row>
    <row r="511" spans="2:5" ht="20.100000000000001" customHeight="1" x14ac:dyDescent="0.25">
      <c r="B511" s="259">
        <v>1423000</v>
      </c>
      <c r="C511" s="260">
        <v>1423102</v>
      </c>
      <c r="D511" s="261" t="s">
        <v>1118</v>
      </c>
      <c r="E511" s="262" t="s">
        <v>559</v>
      </c>
    </row>
    <row r="512" spans="2:5" ht="20.100000000000001" customHeight="1" x14ac:dyDescent="0.25">
      <c r="B512" s="259">
        <v>1423000</v>
      </c>
      <c r="C512" s="260">
        <v>1423103</v>
      </c>
      <c r="D512" s="261" t="s">
        <v>1119</v>
      </c>
      <c r="E512" s="262" t="s">
        <v>559</v>
      </c>
    </row>
    <row r="513" spans="2:5" ht="20.100000000000001" customHeight="1" x14ac:dyDescent="0.25">
      <c r="B513" s="259">
        <v>1423000</v>
      </c>
      <c r="C513" s="260">
        <v>1423104</v>
      </c>
      <c r="D513" s="261" t="s">
        <v>1120</v>
      </c>
      <c r="E513" s="262" t="s">
        <v>559</v>
      </c>
    </row>
    <row r="514" spans="2:5" ht="20.100000000000001" customHeight="1" x14ac:dyDescent="0.25">
      <c r="B514" s="259">
        <v>1423000</v>
      </c>
      <c r="C514" s="260">
        <v>1423105</v>
      </c>
      <c r="D514" s="261" t="s">
        <v>1121</v>
      </c>
      <c r="E514" s="262" t="s">
        <v>559</v>
      </c>
    </row>
    <row r="515" spans="2:5" ht="20.100000000000001" customHeight="1" x14ac:dyDescent="0.25">
      <c r="B515" s="259">
        <v>1423000</v>
      </c>
      <c r="C515" s="260">
        <v>1423106</v>
      </c>
      <c r="D515" s="261" t="s">
        <v>1122</v>
      </c>
      <c r="E515" s="262" t="s">
        <v>559</v>
      </c>
    </row>
    <row r="516" spans="2:5" ht="20.100000000000001" customHeight="1" x14ac:dyDescent="0.25">
      <c r="B516" s="259">
        <v>1423000</v>
      </c>
      <c r="C516" s="260">
        <v>1423107</v>
      </c>
      <c r="D516" s="261" t="s">
        <v>1123</v>
      </c>
      <c r="E516" s="262" t="s">
        <v>559</v>
      </c>
    </row>
    <row r="517" spans="2:5" ht="20.100000000000001" customHeight="1" x14ac:dyDescent="0.25">
      <c r="B517" s="259">
        <v>1423000</v>
      </c>
      <c r="C517" s="260">
        <v>1423108</v>
      </c>
      <c r="D517" s="261" t="s">
        <v>1124</v>
      </c>
      <c r="E517" s="262" t="s">
        <v>559</v>
      </c>
    </row>
    <row r="518" spans="2:5" ht="20.100000000000001" customHeight="1" x14ac:dyDescent="0.25">
      <c r="B518" s="259">
        <v>1423000</v>
      </c>
      <c r="C518" s="260">
        <v>1423109</v>
      </c>
      <c r="D518" s="261" t="s">
        <v>1125</v>
      </c>
      <c r="E518" s="262" t="s">
        <v>559</v>
      </c>
    </row>
    <row r="519" spans="2:5" ht="20.100000000000001" customHeight="1" x14ac:dyDescent="0.25">
      <c r="B519" s="259">
        <v>1423000</v>
      </c>
      <c r="C519" s="260">
        <v>1423110</v>
      </c>
      <c r="D519" s="261" t="s">
        <v>1126</v>
      </c>
      <c r="E519" s="262" t="s">
        <v>559</v>
      </c>
    </row>
    <row r="520" spans="2:5" ht="20.100000000000001" customHeight="1" x14ac:dyDescent="0.25">
      <c r="B520" s="259">
        <v>1423000</v>
      </c>
      <c r="C520" s="260">
        <v>1423111</v>
      </c>
      <c r="D520" s="261" t="s">
        <v>1127</v>
      </c>
      <c r="E520" s="262" t="s">
        <v>559</v>
      </c>
    </row>
    <row r="521" spans="2:5" ht="20.100000000000001" customHeight="1" x14ac:dyDescent="0.25">
      <c r="B521" s="259">
        <v>1423000</v>
      </c>
      <c r="C521" s="260">
        <v>1423112</v>
      </c>
      <c r="D521" s="261" t="s">
        <v>1128</v>
      </c>
      <c r="E521" s="262" t="s">
        <v>559</v>
      </c>
    </row>
    <row r="522" spans="2:5" ht="20.100000000000001" customHeight="1" x14ac:dyDescent="0.25">
      <c r="B522" s="259">
        <v>1423000</v>
      </c>
      <c r="C522" s="260">
        <v>1423113</v>
      </c>
      <c r="D522" s="261" t="s">
        <v>1129</v>
      </c>
      <c r="E522" s="262" t="s">
        <v>559</v>
      </c>
    </row>
    <row r="523" spans="2:5" ht="20.100000000000001" customHeight="1" x14ac:dyDescent="0.25">
      <c r="B523" s="259">
        <v>1423000</v>
      </c>
      <c r="C523" s="260">
        <v>1423114</v>
      </c>
      <c r="D523" s="261" t="s">
        <v>1130</v>
      </c>
      <c r="E523" s="262" t="s">
        <v>559</v>
      </c>
    </row>
    <row r="524" spans="2:5" ht="20.100000000000001" customHeight="1" x14ac:dyDescent="0.25">
      <c r="B524" s="259">
        <v>1423000</v>
      </c>
      <c r="C524" s="260">
        <v>1423115</v>
      </c>
      <c r="D524" s="261" t="s">
        <v>1131</v>
      </c>
      <c r="E524" s="262" t="s">
        <v>559</v>
      </c>
    </row>
    <row r="525" spans="2:5" ht="20.100000000000001" customHeight="1" x14ac:dyDescent="0.25">
      <c r="B525" s="259">
        <v>1423000</v>
      </c>
      <c r="C525" s="260">
        <v>1423116</v>
      </c>
      <c r="D525" s="261" t="s">
        <v>1132</v>
      </c>
      <c r="E525" s="262" t="s">
        <v>559</v>
      </c>
    </row>
    <row r="526" spans="2:5" ht="20.100000000000001" customHeight="1" x14ac:dyDescent="0.25">
      <c r="B526" s="259">
        <v>1423000</v>
      </c>
      <c r="C526" s="260">
        <v>1423117</v>
      </c>
      <c r="D526" s="261" t="s">
        <v>1133</v>
      </c>
      <c r="E526" s="262" t="s">
        <v>559</v>
      </c>
    </row>
    <row r="527" spans="2:5" ht="20.100000000000001" customHeight="1" x14ac:dyDescent="0.25">
      <c r="B527" s="259">
        <v>1423000</v>
      </c>
      <c r="C527" s="260">
        <v>1423118</v>
      </c>
      <c r="D527" s="261" t="s">
        <v>1134</v>
      </c>
      <c r="E527" s="262" t="s">
        <v>559</v>
      </c>
    </row>
    <row r="528" spans="2:5" ht="20.100000000000001" customHeight="1" x14ac:dyDescent="0.25">
      <c r="B528" s="259">
        <v>1423000</v>
      </c>
      <c r="C528" s="260">
        <v>1423119</v>
      </c>
      <c r="D528" s="261" t="s">
        <v>1135</v>
      </c>
      <c r="E528" s="262" t="s">
        <v>559</v>
      </c>
    </row>
    <row r="529" spans="2:5" ht="20.100000000000001" customHeight="1" x14ac:dyDescent="0.25">
      <c r="B529" s="259">
        <v>1423000</v>
      </c>
      <c r="C529" s="260">
        <v>1423120</v>
      </c>
      <c r="D529" s="261" t="s">
        <v>1136</v>
      </c>
      <c r="E529" s="262" t="s">
        <v>559</v>
      </c>
    </row>
    <row r="530" spans="2:5" ht="20.100000000000001" customHeight="1" x14ac:dyDescent="0.25">
      <c r="B530" s="259">
        <v>1423000</v>
      </c>
      <c r="C530" s="260">
        <v>1423121</v>
      </c>
      <c r="D530" s="261" t="s">
        <v>1137</v>
      </c>
      <c r="E530" s="262" t="s">
        <v>559</v>
      </c>
    </row>
    <row r="531" spans="2:5" ht="20.100000000000001" customHeight="1" x14ac:dyDescent="0.25">
      <c r="B531" s="259">
        <v>1423000</v>
      </c>
      <c r="C531" s="260">
        <v>1423122</v>
      </c>
      <c r="D531" s="261" t="s">
        <v>1138</v>
      </c>
      <c r="E531" s="262" t="s">
        <v>559</v>
      </c>
    </row>
    <row r="532" spans="2:5" ht="20.100000000000001" customHeight="1" x14ac:dyDescent="0.25">
      <c r="B532" s="259">
        <v>1423000</v>
      </c>
      <c r="C532" s="260">
        <v>1423123</v>
      </c>
      <c r="D532" s="261" t="s">
        <v>1139</v>
      </c>
      <c r="E532" s="262" t="s">
        <v>559</v>
      </c>
    </row>
    <row r="533" spans="2:5" ht="20.100000000000001" customHeight="1" x14ac:dyDescent="0.25">
      <c r="B533" s="259">
        <v>1423000</v>
      </c>
      <c r="C533" s="260">
        <v>1423124</v>
      </c>
      <c r="D533" s="261" t="s">
        <v>1140</v>
      </c>
      <c r="E533" s="262" t="s">
        <v>559</v>
      </c>
    </row>
    <row r="534" spans="2:5" ht="20.100000000000001" customHeight="1" x14ac:dyDescent="0.25">
      <c r="B534" s="259">
        <v>1423000</v>
      </c>
      <c r="C534" s="260">
        <v>1423125</v>
      </c>
      <c r="D534" s="261" t="s">
        <v>1141</v>
      </c>
      <c r="E534" s="262" t="s">
        <v>559</v>
      </c>
    </row>
    <row r="535" spans="2:5" ht="20.100000000000001" customHeight="1" x14ac:dyDescent="0.25">
      <c r="B535" s="259">
        <v>1423000</v>
      </c>
      <c r="C535" s="260">
        <v>1423126</v>
      </c>
      <c r="D535" s="261" t="s">
        <v>1142</v>
      </c>
      <c r="E535" s="262" t="s">
        <v>559</v>
      </c>
    </row>
    <row r="536" spans="2:5" ht="20.100000000000001" customHeight="1" x14ac:dyDescent="0.25">
      <c r="B536" s="259">
        <v>1423000</v>
      </c>
      <c r="C536" s="260">
        <v>1423127</v>
      </c>
      <c r="D536" s="261" t="s">
        <v>1143</v>
      </c>
      <c r="E536" s="262" t="s">
        <v>559</v>
      </c>
    </row>
    <row r="537" spans="2:5" ht="20.100000000000001" customHeight="1" x14ac:dyDescent="0.25">
      <c r="B537" s="259">
        <v>1423000</v>
      </c>
      <c r="C537" s="260">
        <v>1423128</v>
      </c>
      <c r="D537" s="261" t="s">
        <v>1144</v>
      </c>
      <c r="E537" s="262" t="s">
        <v>559</v>
      </c>
    </row>
    <row r="538" spans="2:5" ht="20.100000000000001" customHeight="1" x14ac:dyDescent="0.25">
      <c r="B538" s="259">
        <v>1423000</v>
      </c>
      <c r="C538" s="260">
        <v>1423129</v>
      </c>
      <c r="D538" s="261" t="s">
        <v>1145</v>
      </c>
      <c r="E538" s="262" t="s">
        <v>559</v>
      </c>
    </row>
    <row r="539" spans="2:5" ht="20.100000000000001" customHeight="1" x14ac:dyDescent="0.25">
      <c r="B539" s="259">
        <v>1423000</v>
      </c>
      <c r="C539" s="260">
        <v>1423130</v>
      </c>
      <c r="D539" s="261" t="s">
        <v>1146</v>
      </c>
      <c r="E539" s="262" t="s">
        <v>559</v>
      </c>
    </row>
    <row r="540" spans="2:5" ht="20.100000000000001" customHeight="1" x14ac:dyDescent="0.25">
      <c r="B540" s="259">
        <v>1423000</v>
      </c>
      <c r="C540" s="260">
        <v>1423131</v>
      </c>
      <c r="D540" s="261" t="s">
        <v>1147</v>
      </c>
      <c r="E540" s="262" t="s">
        <v>559</v>
      </c>
    </row>
    <row r="541" spans="2:5" ht="20.100000000000001" customHeight="1" x14ac:dyDescent="0.25">
      <c r="B541" s="259">
        <v>1423000</v>
      </c>
      <c r="C541" s="260">
        <v>1423132</v>
      </c>
      <c r="D541" s="261" t="s">
        <v>1148</v>
      </c>
      <c r="E541" s="262" t="s">
        <v>559</v>
      </c>
    </row>
    <row r="542" spans="2:5" ht="20.100000000000001" customHeight="1" x14ac:dyDescent="0.25">
      <c r="B542" s="259">
        <v>1423000</v>
      </c>
      <c r="C542" s="260">
        <v>1423133</v>
      </c>
      <c r="D542" s="261" t="s">
        <v>1149</v>
      </c>
      <c r="E542" s="262" t="s">
        <v>559</v>
      </c>
    </row>
    <row r="543" spans="2:5" ht="20.100000000000001" customHeight="1" x14ac:dyDescent="0.25">
      <c r="B543" s="259">
        <v>1423000</v>
      </c>
      <c r="C543" s="260">
        <v>1423134</v>
      </c>
      <c r="D543" s="261" t="s">
        <v>1150</v>
      </c>
      <c r="E543" s="262" t="s">
        <v>559</v>
      </c>
    </row>
    <row r="544" spans="2:5" ht="20.100000000000001" customHeight="1" x14ac:dyDescent="0.25">
      <c r="B544" s="259">
        <v>1423000</v>
      </c>
      <c r="C544" s="260">
        <v>1423135</v>
      </c>
      <c r="D544" s="261" t="s">
        <v>1151</v>
      </c>
      <c r="E544" s="262" t="s">
        <v>559</v>
      </c>
    </row>
    <row r="545" spans="2:5" ht="20.100000000000001" customHeight="1" x14ac:dyDescent="0.25">
      <c r="B545" s="259">
        <v>1423000</v>
      </c>
      <c r="C545" s="260">
        <v>1423136</v>
      </c>
      <c r="D545" s="261" t="s">
        <v>1152</v>
      </c>
      <c r="E545" s="262" t="s">
        <v>559</v>
      </c>
    </row>
    <row r="546" spans="2:5" ht="20.100000000000001" customHeight="1" x14ac:dyDescent="0.25">
      <c r="B546" s="259">
        <v>1423000</v>
      </c>
      <c r="C546" s="260">
        <v>1423137</v>
      </c>
      <c r="D546" s="261" t="s">
        <v>1153</v>
      </c>
      <c r="E546" s="262" t="s">
        <v>559</v>
      </c>
    </row>
    <row r="547" spans="2:5" ht="20.100000000000001" customHeight="1" x14ac:dyDescent="0.25">
      <c r="B547" s="259">
        <v>1423000</v>
      </c>
      <c r="C547" s="260">
        <v>1423138</v>
      </c>
      <c r="D547" s="261" t="s">
        <v>1154</v>
      </c>
      <c r="E547" s="262" t="s">
        <v>559</v>
      </c>
    </row>
    <row r="548" spans="2:5" ht="20.100000000000001" customHeight="1" x14ac:dyDescent="0.25">
      <c r="B548" s="259">
        <v>1423000</v>
      </c>
      <c r="C548" s="260">
        <v>1423139</v>
      </c>
      <c r="D548" s="261" t="s">
        <v>1155</v>
      </c>
      <c r="E548" s="262" t="s">
        <v>559</v>
      </c>
    </row>
    <row r="549" spans="2:5" ht="20.100000000000001" customHeight="1" x14ac:dyDescent="0.25">
      <c r="B549" s="259">
        <v>1423000</v>
      </c>
      <c r="C549" s="260">
        <v>1423140</v>
      </c>
      <c r="D549" s="261" t="s">
        <v>1156</v>
      </c>
      <c r="E549" s="262" t="s">
        <v>559</v>
      </c>
    </row>
    <row r="550" spans="2:5" ht="20.100000000000001" customHeight="1" x14ac:dyDescent="0.25">
      <c r="B550" s="259">
        <v>1423000</v>
      </c>
      <c r="C550" s="260">
        <v>1423141</v>
      </c>
      <c r="D550" s="261" t="s">
        <v>1157</v>
      </c>
      <c r="E550" s="262" t="s">
        <v>559</v>
      </c>
    </row>
    <row r="551" spans="2:5" ht="20.100000000000001" customHeight="1" x14ac:dyDescent="0.25">
      <c r="B551" s="259">
        <v>1423000</v>
      </c>
      <c r="C551" s="260">
        <v>1423142</v>
      </c>
      <c r="D551" s="261" t="s">
        <v>1158</v>
      </c>
      <c r="E551" s="262" t="s">
        <v>559</v>
      </c>
    </row>
    <row r="552" spans="2:5" ht="20.100000000000001" customHeight="1" x14ac:dyDescent="0.25">
      <c r="B552" s="259">
        <v>1423000</v>
      </c>
      <c r="C552" s="260">
        <v>1423143</v>
      </c>
      <c r="D552" s="261" t="s">
        <v>1159</v>
      </c>
      <c r="E552" s="262" t="s">
        <v>559</v>
      </c>
    </row>
    <row r="553" spans="2:5" ht="20.100000000000001" customHeight="1" x14ac:dyDescent="0.25">
      <c r="B553" s="259">
        <v>1423000</v>
      </c>
      <c r="C553" s="260">
        <v>1423144</v>
      </c>
      <c r="D553" s="261" t="s">
        <v>1160</v>
      </c>
      <c r="E553" s="262" t="s">
        <v>559</v>
      </c>
    </row>
    <row r="554" spans="2:5" ht="20.100000000000001" customHeight="1" x14ac:dyDescent="0.25">
      <c r="B554" s="259">
        <v>1423000</v>
      </c>
      <c r="C554" s="260">
        <v>1423145</v>
      </c>
      <c r="D554" s="261" t="s">
        <v>1161</v>
      </c>
      <c r="E554" s="262" t="s">
        <v>559</v>
      </c>
    </row>
    <row r="555" spans="2:5" ht="20.100000000000001" customHeight="1" x14ac:dyDescent="0.25">
      <c r="B555" s="259">
        <v>1423000</v>
      </c>
      <c r="C555" s="260">
        <v>1423146</v>
      </c>
      <c r="D555" s="261" t="s">
        <v>1162</v>
      </c>
      <c r="E555" s="262" t="s">
        <v>559</v>
      </c>
    </row>
    <row r="556" spans="2:5" ht="20.100000000000001" customHeight="1" x14ac:dyDescent="0.25">
      <c r="B556" s="259">
        <v>1423000</v>
      </c>
      <c r="C556" s="260">
        <v>1423147</v>
      </c>
      <c r="D556" s="261" t="s">
        <v>1163</v>
      </c>
      <c r="E556" s="262" t="s">
        <v>559</v>
      </c>
    </row>
    <row r="557" spans="2:5" ht="20.100000000000001" customHeight="1" x14ac:dyDescent="0.25">
      <c r="B557" s="259">
        <v>1423000</v>
      </c>
      <c r="C557" s="260">
        <v>1423148</v>
      </c>
      <c r="D557" s="261" t="s">
        <v>1164</v>
      </c>
      <c r="E557" s="262" t="s">
        <v>559</v>
      </c>
    </row>
    <row r="558" spans="2:5" ht="20.100000000000001" customHeight="1" x14ac:dyDescent="0.25">
      <c r="B558" s="259">
        <v>1423000</v>
      </c>
      <c r="C558" s="260">
        <v>1423149</v>
      </c>
      <c r="D558" s="261" t="s">
        <v>1165</v>
      </c>
      <c r="E558" s="262" t="s">
        <v>559</v>
      </c>
    </row>
    <row r="559" spans="2:5" ht="20.100000000000001" customHeight="1" x14ac:dyDescent="0.25">
      <c r="B559" s="259">
        <v>1423000</v>
      </c>
      <c r="C559" s="260">
        <v>1423150</v>
      </c>
      <c r="D559" s="261" t="s">
        <v>1166</v>
      </c>
      <c r="E559" s="262" t="s">
        <v>559</v>
      </c>
    </row>
    <row r="560" spans="2:5" ht="20.100000000000001" customHeight="1" x14ac:dyDescent="0.25">
      <c r="B560" s="259">
        <v>1423000</v>
      </c>
      <c r="C560" s="260">
        <v>1423151</v>
      </c>
      <c r="D560" s="261" t="s">
        <v>1167</v>
      </c>
      <c r="E560" s="262" t="s">
        <v>559</v>
      </c>
    </row>
    <row r="561" spans="2:5" ht="20.100000000000001" customHeight="1" x14ac:dyDescent="0.25">
      <c r="B561" s="259">
        <v>1423000</v>
      </c>
      <c r="C561" s="260">
        <v>1423152</v>
      </c>
      <c r="D561" s="261" t="s">
        <v>1168</v>
      </c>
      <c r="E561" s="262" t="s">
        <v>559</v>
      </c>
    </row>
    <row r="562" spans="2:5" ht="20.100000000000001" customHeight="1" x14ac:dyDescent="0.25">
      <c r="B562" s="259">
        <v>1423000</v>
      </c>
      <c r="C562" s="260">
        <v>1423153</v>
      </c>
      <c r="D562" s="261" t="s">
        <v>1169</v>
      </c>
      <c r="E562" s="262" t="s">
        <v>559</v>
      </c>
    </row>
    <row r="563" spans="2:5" ht="20.100000000000001" customHeight="1" x14ac:dyDescent="0.25">
      <c r="B563" s="259">
        <v>1423000</v>
      </c>
      <c r="C563" s="260">
        <v>1423154</v>
      </c>
      <c r="D563" s="261" t="s">
        <v>1170</v>
      </c>
      <c r="E563" s="262" t="s">
        <v>559</v>
      </c>
    </row>
    <row r="564" spans="2:5" ht="20.100000000000001" customHeight="1" x14ac:dyDescent="0.25">
      <c r="B564" s="259">
        <v>1423000</v>
      </c>
      <c r="C564" s="260">
        <v>1423155</v>
      </c>
      <c r="D564" s="261" t="s">
        <v>1171</v>
      </c>
      <c r="E564" s="262" t="s">
        <v>559</v>
      </c>
    </row>
    <row r="565" spans="2:5" ht="20.100000000000001" customHeight="1" x14ac:dyDescent="0.25">
      <c r="B565" s="259">
        <v>1423000</v>
      </c>
      <c r="C565" s="260">
        <v>1423156</v>
      </c>
      <c r="D565" s="261" t="s">
        <v>1172</v>
      </c>
      <c r="E565" s="262" t="s">
        <v>559</v>
      </c>
    </row>
    <row r="566" spans="2:5" ht="20.100000000000001" customHeight="1" x14ac:dyDescent="0.25">
      <c r="B566" s="259">
        <v>1423000</v>
      </c>
      <c r="C566" s="260">
        <v>1423157</v>
      </c>
      <c r="D566" s="261" t="s">
        <v>1173</v>
      </c>
      <c r="E566" s="262" t="s">
        <v>559</v>
      </c>
    </row>
    <row r="567" spans="2:5" ht="20.100000000000001" customHeight="1" x14ac:dyDescent="0.25">
      <c r="B567" s="259">
        <v>1423000</v>
      </c>
      <c r="C567" s="260">
        <v>1423158</v>
      </c>
      <c r="D567" s="261" t="s">
        <v>1174</v>
      </c>
      <c r="E567" s="262" t="s">
        <v>559</v>
      </c>
    </row>
    <row r="568" spans="2:5" ht="20.100000000000001" customHeight="1" x14ac:dyDescent="0.25">
      <c r="B568" s="259">
        <v>1423000</v>
      </c>
      <c r="C568" s="260">
        <v>1423159</v>
      </c>
      <c r="D568" s="261" t="s">
        <v>1175</v>
      </c>
      <c r="E568" s="262" t="s">
        <v>559</v>
      </c>
    </row>
    <row r="569" spans="2:5" ht="20.100000000000001" customHeight="1" x14ac:dyDescent="0.25">
      <c r="B569" s="259">
        <v>1423000</v>
      </c>
      <c r="C569" s="260">
        <v>1423160</v>
      </c>
      <c r="D569" s="261" t="s">
        <v>1176</v>
      </c>
      <c r="E569" s="262" t="s">
        <v>559</v>
      </c>
    </row>
    <row r="570" spans="2:5" ht="20.100000000000001" customHeight="1" x14ac:dyDescent="0.25">
      <c r="B570" s="259">
        <v>1423000</v>
      </c>
      <c r="C570" s="260">
        <v>1423161</v>
      </c>
      <c r="D570" s="261" t="s">
        <v>1177</v>
      </c>
      <c r="E570" s="262" t="s">
        <v>559</v>
      </c>
    </row>
    <row r="571" spans="2:5" ht="20.100000000000001" customHeight="1" x14ac:dyDescent="0.25">
      <c r="B571" s="259">
        <v>1423000</v>
      </c>
      <c r="C571" s="260">
        <v>1423162</v>
      </c>
      <c r="D571" s="261" t="s">
        <v>1178</v>
      </c>
      <c r="E571" s="262" t="s">
        <v>559</v>
      </c>
    </row>
    <row r="572" spans="2:5" ht="20.100000000000001" customHeight="1" x14ac:dyDescent="0.25">
      <c r="B572" s="259">
        <v>1423000</v>
      </c>
      <c r="C572" s="260">
        <v>1423163</v>
      </c>
      <c r="D572" s="261" t="s">
        <v>1179</v>
      </c>
      <c r="E572" s="262" t="s">
        <v>559</v>
      </c>
    </row>
    <row r="573" spans="2:5" ht="20.100000000000001" customHeight="1" x14ac:dyDescent="0.25">
      <c r="B573" s="259">
        <v>1423000</v>
      </c>
      <c r="C573" s="260">
        <v>1423164</v>
      </c>
      <c r="D573" s="261" t="s">
        <v>1180</v>
      </c>
      <c r="E573" s="262" t="s">
        <v>559</v>
      </c>
    </row>
    <row r="574" spans="2:5" ht="20.100000000000001" customHeight="1" x14ac:dyDescent="0.25">
      <c r="B574" s="259">
        <v>1423000</v>
      </c>
      <c r="C574" s="260">
        <v>1423165</v>
      </c>
      <c r="D574" s="261" t="s">
        <v>1181</v>
      </c>
      <c r="E574" s="262" t="s">
        <v>559</v>
      </c>
    </row>
    <row r="575" spans="2:5" ht="20.100000000000001" customHeight="1" x14ac:dyDescent="0.25">
      <c r="B575" s="259">
        <v>1423000</v>
      </c>
      <c r="C575" s="260">
        <v>1423166</v>
      </c>
      <c r="D575" s="261" t="s">
        <v>1182</v>
      </c>
      <c r="E575" s="262" t="s">
        <v>559</v>
      </c>
    </row>
    <row r="576" spans="2:5" ht="20.100000000000001" customHeight="1" x14ac:dyDescent="0.25">
      <c r="B576" s="259">
        <v>1423000</v>
      </c>
      <c r="C576" s="260">
        <v>1423167</v>
      </c>
      <c r="D576" s="261" t="s">
        <v>1183</v>
      </c>
      <c r="E576" s="262" t="s">
        <v>559</v>
      </c>
    </row>
    <row r="577" spans="2:5" ht="20.100000000000001" customHeight="1" x14ac:dyDescent="0.25">
      <c r="B577" s="259">
        <v>1423000</v>
      </c>
      <c r="C577" s="260">
        <v>1423168</v>
      </c>
      <c r="D577" s="261" t="s">
        <v>1184</v>
      </c>
      <c r="E577" s="262" t="s">
        <v>559</v>
      </c>
    </row>
    <row r="578" spans="2:5" ht="20.100000000000001" customHeight="1" x14ac:dyDescent="0.25">
      <c r="B578" s="259">
        <v>1423000</v>
      </c>
      <c r="C578" s="260">
        <v>1423169</v>
      </c>
      <c r="D578" s="261" t="s">
        <v>1185</v>
      </c>
      <c r="E578" s="262" t="s">
        <v>559</v>
      </c>
    </row>
    <row r="579" spans="2:5" ht="20.100000000000001" customHeight="1" x14ac:dyDescent="0.25">
      <c r="B579" s="259">
        <v>1423000</v>
      </c>
      <c r="C579" s="260">
        <v>1423170</v>
      </c>
      <c r="D579" s="261" t="s">
        <v>1186</v>
      </c>
      <c r="E579" s="262" t="s">
        <v>559</v>
      </c>
    </row>
    <row r="580" spans="2:5" ht="20.100000000000001" customHeight="1" x14ac:dyDescent="0.25">
      <c r="B580" s="259">
        <v>1423000</v>
      </c>
      <c r="C580" s="260">
        <v>1423171</v>
      </c>
      <c r="D580" s="261" t="s">
        <v>1187</v>
      </c>
      <c r="E580" s="262" t="s">
        <v>559</v>
      </c>
    </row>
    <row r="581" spans="2:5" ht="20.100000000000001" customHeight="1" x14ac:dyDescent="0.25">
      <c r="B581" s="259">
        <v>1423000</v>
      </c>
      <c r="C581" s="260">
        <v>1423172</v>
      </c>
      <c r="D581" s="261" t="s">
        <v>1188</v>
      </c>
      <c r="E581" s="262" t="s">
        <v>559</v>
      </c>
    </row>
    <row r="582" spans="2:5" ht="20.100000000000001" customHeight="1" x14ac:dyDescent="0.25">
      <c r="B582" s="259">
        <v>1423000</v>
      </c>
      <c r="C582" s="260">
        <v>1423173</v>
      </c>
      <c r="D582" s="261" t="s">
        <v>1189</v>
      </c>
      <c r="E582" s="262" t="s">
        <v>559</v>
      </c>
    </row>
    <row r="583" spans="2:5" ht="20.100000000000001" customHeight="1" x14ac:dyDescent="0.25">
      <c r="B583" s="259">
        <v>1423000</v>
      </c>
      <c r="C583" s="260">
        <v>1423174</v>
      </c>
      <c r="D583" s="261" t="s">
        <v>1190</v>
      </c>
      <c r="E583" s="262" t="s">
        <v>559</v>
      </c>
    </row>
    <row r="584" spans="2:5" ht="20.100000000000001" customHeight="1" x14ac:dyDescent="0.25">
      <c r="B584" s="259">
        <v>1423000</v>
      </c>
      <c r="C584" s="260">
        <v>1423175</v>
      </c>
      <c r="D584" s="261" t="s">
        <v>1191</v>
      </c>
      <c r="E584" s="262" t="s">
        <v>559</v>
      </c>
    </row>
    <row r="585" spans="2:5" ht="20.100000000000001" customHeight="1" x14ac:dyDescent="0.25">
      <c r="B585" s="259">
        <v>1423000</v>
      </c>
      <c r="C585" s="260">
        <v>1423176</v>
      </c>
      <c r="D585" s="261" t="s">
        <v>1192</v>
      </c>
      <c r="E585" s="262" t="s">
        <v>559</v>
      </c>
    </row>
    <row r="586" spans="2:5" ht="20.100000000000001" customHeight="1" x14ac:dyDescent="0.25">
      <c r="B586" s="259">
        <v>1423000</v>
      </c>
      <c r="C586" s="260">
        <v>1423177</v>
      </c>
      <c r="D586" s="261" t="s">
        <v>1193</v>
      </c>
      <c r="E586" s="262" t="s">
        <v>559</v>
      </c>
    </row>
    <row r="587" spans="2:5" ht="20.100000000000001" customHeight="1" x14ac:dyDescent="0.25">
      <c r="B587" s="259">
        <v>1423000</v>
      </c>
      <c r="C587" s="260">
        <v>1423178</v>
      </c>
      <c r="D587" s="261" t="s">
        <v>1194</v>
      </c>
      <c r="E587" s="262" t="s">
        <v>559</v>
      </c>
    </row>
    <row r="588" spans="2:5" ht="20.100000000000001" customHeight="1" x14ac:dyDescent="0.25">
      <c r="B588" s="259">
        <v>1423000</v>
      </c>
      <c r="C588" s="260">
        <v>1423179</v>
      </c>
      <c r="D588" s="261" t="s">
        <v>1195</v>
      </c>
      <c r="E588" s="262" t="s">
        <v>559</v>
      </c>
    </row>
    <row r="589" spans="2:5" ht="20.100000000000001" customHeight="1" x14ac:dyDescent="0.25">
      <c r="B589" s="259">
        <v>1423000</v>
      </c>
      <c r="C589" s="260">
        <v>1423180</v>
      </c>
      <c r="D589" s="261" t="s">
        <v>1196</v>
      </c>
      <c r="E589" s="262" t="s">
        <v>559</v>
      </c>
    </row>
    <row r="590" spans="2:5" ht="20.100000000000001" customHeight="1" x14ac:dyDescent="0.25">
      <c r="B590" s="259">
        <v>1423000</v>
      </c>
      <c r="C590" s="260">
        <v>1423181</v>
      </c>
      <c r="D590" s="261" t="s">
        <v>1197</v>
      </c>
      <c r="E590" s="262" t="s">
        <v>559</v>
      </c>
    </row>
    <row r="591" spans="2:5" ht="20.100000000000001" customHeight="1" x14ac:dyDescent="0.25">
      <c r="B591" s="259">
        <v>1423000</v>
      </c>
      <c r="C591" s="260">
        <v>1423182</v>
      </c>
      <c r="D591" s="261" t="s">
        <v>1198</v>
      </c>
      <c r="E591" s="262" t="s">
        <v>559</v>
      </c>
    </row>
    <row r="592" spans="2:5" ht="20.100000000000001" customHeight="1" x14ac:dyDescent="0.25">
      <c r="B592" s="259">
        <v>1423000</v>
      </c>
      <c r="C592" s="260">
        <v>1423183</v>
      </c>
      <c r="D592" s="261" t="s">
        <v>1199</v>
      </c>
      <c r="E592" s="262" t="s">
        <v>559</v>
      </c>
    </row>
    <row r="593" spans="2:5" ht="20.100000000000001" customHeight="1" x14ac:dyDescent="0.25">
      <c r="B593" s="259">
        <v>1423000</v>
      </c>
      <c r="C593" s="260">
        <v>1423184</v>
      </c>
      <c r="D593" s="261" t="s">
        <v>1200</v>
      </c>
      <c r="E593" s="262" t="s">
        <v>559</v>
      </c>
    </row>
    <row r="594" spans="2:5" ht="20.100000000000001" customHeight="1" x14ac:dyDescent="0.25">
      <c r="B594" s="259">
        <v>1423000</v>
      </c>
      <c r="C594" s="260">
        <v>1423185</v>
      </c>
      <c r="D594" s="261" t="s">
        <v>1201</v>
      </c>
      <c r="E594" s="262" t="s">
        <v>559</v>
      </c>
    </row>
    <row r="595" spans="2:5" ht="20.100000000000001" customHeight="1" x14ac:dyDescent="0.25">
      <c r="B595" s="259">
        <v>1423000</v>
      </c>
      <c r="C595" s="260">
        <v>1423186</v>
      </c>
      <c r="D595" s="261" t="s">
        <v>1202</v>
      </c>
      <c r="E595" s="262" t="s">
        <v>559</v>
      </c>
    </row>
    <row r="596" spans="2:5" ht="20.100000000000001" customHeight="1" x14ac:dyDescent="0.25">
      <c r="B596" s="259">
        <v>1423000</v>
      </c>
      <c r="C596" s="260">
        <v>1423187</v>
      </c>
      <c r="D596" s="261" t="s">
        <v>1203</v>
      </c>
      <c r="E596" s="262" t="s">
        <v>559</v>
      </c>
    </row>
    <row r="597" spans="2:5" ht="20.100000000000001" customHeight="1" x14ac:dyDescent="0.25">
      <c r="B597" s="259">
        <v>1423000</v>
      </c>
      <c r="C597" s="260">
        <v>1423188</v>
      </c>
      <c r="D597" s="261" t="s">
        <v>1204</v>
      </c>
      <c r="E597" s="262" t="s">
        <v>559</v>
      </c>
    </row>
    <row r="598" spans="2:5" ht="20.100000000000001" customHeight="1" x14ac:dyDescent="0.25">
      <c r="B598" s="259">
        <v>1423000</v>
      </c>
      <c r="C598" s="260">
        <v>1423189</v>
      </c>
      <c r="D598" s="261" t="s">
        <v>1205</v>
      </c>
      <c r="E598" s="262" t="s">
        <v>559</v>
      </c>
    </row>
    <row r="599" spans="2:5" ht="20.100000000000001" customHeight="1" x14ac:dyDescent="0.25">
      <c r="B599" s="259">
        <v>1423000</v>
      </c>
      <c r="C599" s="260">
        <v>1423190</v>
      </c>
      <c r="D599" s="261" t="s">
        <v>1206</v>
      </c>
      <c r="E599" s="262" t="s">
        <v>559</v>
      </c>
    </row>
    <row r="600" spans="2:5" ht="20.100000000000001" customHeight="1" x14ac:dyDescent="0.25">
      <c r="B600" s="259">
        <v>1423000</v>
      </c>
      <c r="C600" s="260">
        <v>1423191</v>
      </c>
      <c r="D600" s="261" t="s">
        <v>1207</v>
      </c>
      <c r="E600" s="262" t="s">
        <v>559</v>
      </c>
    </row>
    <row r="601" spans="2:5" ht="20.100000000000001" customHeight="1" x14ac:dyDescent="0.25">
      <c r="B601" s="259">
        <v>1423000</v>
      </c>
      <c r="C601" s="260">
        <v>1423192</v>
      </c>
      <c r="D601" s="261" t="s">
        <v>1208</v>
      </c>
      <c r="E601" s="262" t="s">
        <v>559</v>
      </c>
    </row>
    <row r="602" spans="2:5" ht="20.100000000000001" customHeight="1" x14ac:dyDescent="0.25">
      <c r="B602" s="259">
        <v>1423000</v>
      </c>
      <c r="C602" s="260">
        <v>1423193</v>
      </c>
      <c r="D602" s="261" t="s">
        <v>1209</v>
      </c>
      <c r="E602" s="262" t="s">
        <v>559</v>
      </c>
    </row>
    <row r="603" spans="2:5" ht="20.100000000000001" customHeight="1" x14ac:dyDescent="0.25">
      <c r="B603" s="259">
        <v>1423000</v>
      </c>
      <c r="C603" s="260">
        <v>1423194</v>
      </c>
      <c r="D603" s="261" t="s">
        <v>1210</v>
      </c>
      <c r="E603" s="262" t="s">
        <v>559</v>
      </c>
    </row>
    <row r="604" spans="2:5" ht="20.100000000000001" customHeight="1" x14ac:dyDescent="0.25">
      <c r="B604" s="259">
        <v>1423000</v>
      </c>
      <c r="C604" s="260">
        <v>1423195</v>
      </c>
      <c r="D604" s="261" t="s">
        <v>1211</v>
      </c>
      <c r="E604" s="262" t="s">
        <v>559</v>
      </c>
    </row>
    <row r="605" spans="2:5" ht="20.100000000000001" customHeight="1" x14ac:dyDescent="0.25">
      <c r="B605" s="259">
        <v>1423000</v>
      </c>
      <c r="C605" s="260">
        <v>1423196</v>
      </c>
      <c r="D605" s="261" t="s">
        <v>1212</v>
      </c>
      <c r="E605" s="262" t="s">
        <v>559</v>
      </c>
    </row>
    <row r="606" spans="2:5" ht="20.100000000000001" customHeight="1" x14ac:dyDescent="0.25">
      <c r="B606" s="259">
        <v>1423000</v>
      </c>
      <c r="C606" s="260">
        <v>1423197</v>
      </c>
      <c r="D606" s="261" t="s">
        <v>1213</v>
      </c>
      <c r="E606" s="262" t="s">
        <v>559</v>
      </c>
    </row>
    <row r="607" spans="2:5" ht="20.100000000000001" customHeight="1" x14ac:dyDescent="0.25">
      <c r="B607" s="259">
        <v>1423000</v>
      </c>
      <c r="C607" s="260">
        <v>1423198</v>
      </c>
      <c r="D607" s="261" t="s">
        <v>1214</v>
      </c>
      <c r="E607" s="262" t="s">
        <v>559</v>
      </c>
    </row>
    <row r="608" spans="2:5" ht="20.100000000000001" customHeight="1" x14ac:dyDescent="0.25">
      <c r="B608" s="259">
        <v>1423000</v>
      </c>
      <c r="C608" s="260">
        <v>1423199</v>
      </c>
      <c r="D608" s="261" t="s">
        <v>1215</v>
      </c>
      <c r="E608" s="262" t="s">
        <v>559</v>
      </c>
    </row>
    <row r="609" spans="2:5" ht="20.100000000000001" customHeight="1" x14ac:dyDescent="0.25">
      <c r="B609" s="259">
        <v>1423000</v>
      </c>
      <c r="C609" s="260">
        <v>1423200</v>
      </c>
      <c r="D609" s="261" t="s">
        <v>1216</v>
      </c>
      <c r="E609" s="262" t="s">
        <v>559</v>
      </c>
    </row>
    <row r="610" spans="2:5" ht="20.100000000000001" customHeight="1" x14ac:dyDescent="0.25">
      <c r="B610" s="259">
        <v>1423000</v>
      </c>
      <c r="C610" s="260">
        <v>1423201</v>
      </c>
      <c r="D610" s="261" t="s">
        <v>1217</v>
      </c>
      <c r="E610" s="262" t="s">
        <v>559</v>
      </c>
    </row>
    <row r="611" spans="2:5" ht="20.100000000000001" customHeight="1" x14ac:dyDescent="0.25">
      <c r="B611" s="259">
        <v>1423000</v>
      </c>
      <c r="C611" s="260">
        <v>1423202</v>
      </c>
      <c r="D611" s="261" t="s">
        <v>1218</v>
      </c>
      <c r="E611" s="262" t="s">
        <v>559</v>
      </c>
    </row>
    <row r="612" spans="2:5" ht="20.100000000000001" customHeight="1" x14ac:dyDescent="0.25">
      <c r="B612" s="259">
        <v>1423000</v>
      </c>
      <c r="C612" s="260">
        <v>1423203</v>
      </c>
      <c r="D612" s="261" t="s">
        <v>1219</v>
      </c>
      <c r="E612" s="262" t="s">
        <v>559</v>
      </c>
    </row>
    <row r="613" spans="2:5" ht="20.100000000000001" customHeight="1" x14ac:dyDescent="0.25">
      <c r="B613" s="259">
        <v>1423000</v>
      </c>
      <c r="C613" s="260">
        <v>1423204</v>
      </c>
      <c r="D613" s="261" t="s">
        <v>1220</v>
      </c>
      <c r="E613" s="262" t="s">
        <v>559</v>
      </c>
    </row>
    <row r="614" spans="2:5" ht="20.100000000000001" customHeight="1" x14ac:dyDescent="0.25">
      <c r="B614" s="259">
        <v>1423000</v>
      </c>
      <c r="C614" s="260">
        <v>1423205</v>
      </c>
      <c r="D614" s="261" t="s">
        <v>1221</v>
      </c>
      <c r="E614" s="262" t="s">
        <v>559</v>
      </c>
    </row>
    <row r="615" spans="2:5" ht="20.100000000000001" customHeight="1" x14ac:dyDescent="0.25">
      <c r="B615" s="259">
        <v>1423000</v>
      </c>
      <c r="C615" s="260">
        <v>1423206</v>
      </c>
      <c r="D615" s="261" t="s">
        <v>1222</v>
      </c>
      <c r="E615" s="262" t="s">
        <v>559</v>
      </c>
    </row>
    <row r="616" spans="2:5" ht="20.100000000000001" customHeight="1" x14ac:dyDescent="0.25">
      <c r="B616" s="259">
        <v>1423000</v>
      </c>
      <c r="C616" s="260">
        <v>1423207</v>
      </c>
      <c r="D616" s="261" t="s">
        <v>1223</v>
      </c>
      <c r="E616" s="262" t="s">
        <v>559</v>
      </c>
    </row>
    <row r="617" spans="2:5" ht="20.100000000000001" customHeight="1" x14ac:dyDescent="0.25">
      <c r="B617" s="259">
        <v>1423000</v>
      </c>
      <c r="C617" s="260">
        <v>1423208</v>
      </c>
      <c r="D617" s="261" t="s">
        <v>1224</v>
      </c>
      <c r="E617" s="262" t="s">
        <v>559</v>
      </c>
    </row>
    <row r="618" spans="2:5" ht="20.100000000000001" customHeight="1" x14ac:dyDescent="0.25">
      <c r="B618" s="259">
        <v>1423000</v>
      </c>
      <c r="C618" s="260">
        <v>1423209</v>
      </c>
      <c r="D618" s="261" t="s">
        <v>1225</v>
      </c>
      <c r="E618" s="262" t="s">
        <v>559</v>
      </c>
    </row>
    <row r="619" spans="2:5" ht="20.100000000000001" customHeight="1" x14ac:dyDescent="0.25">
      <c r="B619" s="259">
        <v>1423000</v>
      </c>
      <c r="C619" s="260">
        <v>1423210</v>
      </c>
      <c r="D619" s="261" t="s">
        <v>1226</v>
      </c>
      <c r="E619" s="262" t="s">
        <v>559</v>
      </c>
    </row>
    <row r="620" spans="2:5" ht="20.100000000000001" customHeight="1" x14ac:dyDescent="0.25">
      <c r="B620" s="259">
        <v>1423000</v>
      </c>
      <c r="C620" s="260">
        <v>1423211</v>
      </c>
      <c r="D620" s="261" t="s">
        <v>1227</v>
      </c>
      <c r="E620" s="262" t="s">
        <v>559</v>
      </c>
    </row>
    <row r="621" spans="2:5" ht="20.100000000000001" customHeight="1" x14ac:dyDescent="0.25">
      <c r="B621" s="259">
        <v>1423000</v>
      </c>
      <c r="C621" s="260">
        <v>1423212</v>
      </c>
      <c r="D621" s="261" t="s">
        <v>1228</v>
      </c>
      <c r="E621" s="262" t="s">
        <v>559</v>
      </c>
    </row>
    <row r="622" spans="2:5" ht="20.100000000000001" customHeight="1" x14ac:dyDescent="0.25">
      <c r="B622" s="259">
        <v>1423000</v>
      </c>
      <c r="C622" s="260">
        <v>1423213</v>
      </c>
      <c r="D622" s="261" t="s">
        <v>1229</v>
      </c>
      <c r="E622" s="262" t="s">
        <v>559</v>
      </c>
    </row>
    <row r="623" spans="2:5" ht="20.100000000000001" customHeight="1" x14ac:dyDescent="0.25">
      <c r="B623" s="259">
        <v>1423000</v>
      </c>
      <c r="C623" s="260">
        <v>1423214</v>
      </c>
      <c r="D623" s="261" t="s">
        <v>1230</v>
      </c>
      <c r="E623" s="262" t="s">
        <v>559</v>
      </c>
    </row>
    <row r="624" spans="2:5" ht="20.100000000000001" customHeight="1" x14ac:dyDescent="0.25">
      <c r="B624" s="259">
        <v>1423000</v>
      </c>
      <c r="C624" s="260">
        <v>1423215</v>
      </c>
      <c r="D624" s="261" t="s">
        <v>1231</v>
      </c>
      <c r="E624" s="262" t="s">
        <v>559</v>
      </c>
    </row>
    <row r="625" spans="2:5" ht="20.100000000000001" customHeight="1" x14ac:dyDescent="0.25">
      <c r="B625" s="259">
        <v>1423000</v>
      </c>
      <c r="C625" s="260">
        <v>1423216</v>
      </c>
      <c r="D625" s="261" t="s">
        <v>1232</v>
      </c>
      <c r="E625" s="262" t="s">
        <v>559</v>
      </c>
    </row>
    <row r="626" spans="2:5" ht="20.100000000000001" customHeight="1" x14ac:dyDescent="0.25">
      <c r="B626" s="259">
        <v>1423000</v>
      </c>
      <c r="C626" s="260">
        <v>1423217</v>
      </c>
      <c r="D626" s="261" t="s">
        <v>1233</v>
      </c>
      <c r="E626" s="262" t="s">
        <v>559</v>
      </c>
    </row>
    <row r="627" spans="2:5" ht="20.100000000000001" customHeight="1" x14ac:dyDescent="0.25">
      <c r="B627" s="259">
        <v>1423000</v>
      </c>
      <c r="C627" s="260">
        <v>1423218</v>
      </c>
      <c r="D627" s="261" t="s">
        <v>1234</v>
      </c>
      <c r="E627" s="262" t="s">
        <v>559</v>
      </c>
    </row>
    <row r="628" spans="2:5" ht="20.100000000000001" customHeight="1" x14ac:dyDescent="0.25">
      <c r="B628" s="259">
        <v>1423000</v>
      </c>
      <c r="C628" s="260">
        <v>1423219</v>
      </c>
      <c r="D628" s="261" t="s">
        <v>1235</v>
      </c>
      <c r="E628" s="262" t="s">
        <v>559</v>
      </c>
    </row>
    <row r="629" spans="2:5" ht="20.100000000000001" customHeight="1" x14ac:dyDescent="0.25">
      <c r="B629" s="259">
        <v>1423000</v>
      </c>
      <c r="C629" s="260">
        <v>1423220</v>
      </c>
      <c r="D629" s="261" t="s">
        <v>1236</v>
      </c>
      <c r="E629" s="262" t="s">
        <v>559</v>
      </c>
    </row>
    <row r="630" spans="2:5" ht="20.100000000000001" customHeight="1" x14ac:dyDescent="0.25">
      <c r="B630" s="259">
        <v>1423000</v>
      </c>
      <c r="C630" s="260">
        <v>1423221</v>
      </c>
      <c r="D630" s="261" t="s">
        <v>1237</v>
      </c>
      <c r="E630" s="262" t="s">
        <v>559</v>
      </c>
    </row>
    <row r="631" spans="2:5" ht="20.100000000000001" customHeight="1" x14ac:dyDescent="0.25">
      <c r="B631" s="259">
        <v>1423000</v>
      </c>
      <c r="C631" s="260">
        <v>1423222</v>
      </c>
      <c r="D631" s="261" t="s">
        <v>1238</v>
      </c>
      <c r="E631" s="262" t="s">
        <v>559</v>
      </c>
    </row>
    <row r="632" spans="2:5" ht="20.100000000000001" customHeight="1" x14ac:dyDescent="0.25">
      <c r="B632" s="259">
        <v>1423000</v>
      </c>
      <c r="C632" s="260">
        <v>1423223</v>
      </c>
      <c r="D632" s="261" t="s">
        <v>1239</v>
      </c>
      <c r="E632" s="262" t="s">
        <v>559</v>
      </c>
    </row>
    <row r="633" spans="2:5" ht="20.100000000000001" customHeight="1" x14ac:dyDescent="0.25">
      <c r="B633" s="259">
        <v>1423000</v>
      </c>
      <c r="C633" s="260">
        <v>1423224</v>
      </c>
      <c r="D633" s="261" t="s">
        <v>1240</v>
      </c>
      <c r="E633" s="262" t="s">
        <v>559</v>
      </c>
    </row>
    <row r="634" spans="2:5" ht="20.100000000000001" customHeight="1" x14ac:dyDescent="0.25">
      <c r="B634" s="259">
        <v>1423000</v>
      </c>
      <c r="C634" s="260">
        <v>1423225</v>
      </c>
      <c r="D634" s="261" t="s">
        <v>1241</v>
      </c>
      <c r="E634" s="262" t="s">
        <v>559</v>
      </c>
    </row>
    <row r="635" spans="2:5" ht="20.100000000000001" customHeight="1" x14ac:dyDescent="0.25">
      <c r="B635" s="259">
        <v>1423000</v>
      </c>
      <c r="C635" s="260">
        <v>1423226</v>
      </c>
      <c r="D635" s="261" t="s">
        <v>1242</v>
      </c>
      <c r="E635" s="262" t="s">
        <v>559</v>
      </c>
    </row>
    <row r="636" spans="2:5" ht="20.100000000000001" customHeight="1" x14ac:dyDescent="0.25">
      <c r="B636" s="259">
        <v>1423000</v>
      </c>
      <c r="C636" s="260">
        <v>1423227</v>
      </c>
      <c r="D636" s="261" t="s">
        <v>1243</v>
      </c>
      <c r="E636" s="262" t="s">
        <v>559</v>
      </c>
    </row>
    <row r="637" spans="2:5" ht="20.100000000000001" customHeight="1" x14ac:dyDescent="0.25">
      <c r="B637" s="259">
        <v>1423000</v>
      </c>
      <c r="C637" s="260">
        <v>1423228</v>
      </c>
      <c r="D637" s="261" t="s">
        <v>1244</v>
      </c>
      <c r="E637" s="262" t="s">
        <v>559</v>
      </c>
    </row>
    <row r="638" spans="2:5" ht="20.100000000000001" customHeight="1" x14ac:dyDescent="0.25">
      <c r="B638" s="259">
        <v>1423000</v>
      </c>
      <c r="C638" s="260">
        <v>1423229</v>
      </c>
      <c r="D638" s="261" t="s">
        <v>1245</v>
      </c>
      <c r="E638" s="262" t="s">
        <v>559</v>
      </c>
    </row>
    <row r="639" spans="2:5" ht="20.100000000000001" customHeight="1" x14ac:dyDescent="0.25">
      <c r="B639" s="259">
        <v>1423000</v>
      </c>
      <c r="C639" s="260">
        <v>1423230</v>
      </c>
      <c r="D639" s="261" t="s">
        <v>1246</v>
      </c>
      <c r="E639" s="262" t="s">
        <v>559</v>
      </c>
    </row>
    <row r="640" spans="2:5" ht="20.100000000000001" customHeight="1" x14ac:dyDescent="0.25">
      <c r="B640" s="259">
        <v>1423000</v>
      </c>
      <c r="C640" s="260">
        <v>1423231</v>
      </c>
      <c r="D640" s="261" t="s">
        <v>1247</v>
      </c>
      <c r="E640" s="262" t="s">
        <v>559</v>
      </c>
    </row>
    <row r="641" spans="2:5" ht="20.100000000000001" customHeight="1" x14ac:dyDescent="0.25">
      <c r="B641" s="259">
        <v>1423000</v>
      </c>
      <c r="C641" s="260">
        <v>1423232</v>
      </c>
      <c r="D641" s="261" t="s">
        <v>1248</v>
      </c>
      <c r="E641" s="262" t="s">
        <v>559</v>
      </c>
    </row>
    <row r="642" spans="2:5" ht="20.100000000000001" customHeight="1" x14ac:dyDescent="0.25">
      <c r="B642" s="259">
        <v>1423000</v>
      </c>
      <c r="C642" s="260">
        <v>1423233</v>
      </c>
      <c r="D642" s="261" t="s">
        <v>1249</v>
      </c>
      <c r="E642" s="262" t="s">
        <v>559</v>
      </c>
    </row>
    <row r="643" spans="2:5" ht="20.100000000000001" customHeight="1" x14ac:dyDescent="0.25">
      <c r="B643" s="259">
        <v>1423000</v>
      </c>
      <c r="C643" s="260">
        <v>1423234</v>
      </c>
      <c r="D643" s="261" t="s">
        <v>1250</v>
      </c>
      <c r="E643" s="262" t="s">
        <v>559</v>
      </c>
    </row>
    <row r="644" spans="2:5" ht="20.100000000000001" customHeight="1" x14ac:dyDescent="0.25">
      <c r="B644" s="259">
        <v>1423000</v>
      </c>
      <c r="C644" s="260">
        <v>1423235</v>
      </c>
      <c r="D644" s="261" t="s">
        <v>1251</v>
      </c>
      <c r="E644" s="262" t="s">
        <v>559</v>
      </c>
    </row>
    <row r="645" spans="2:5" ht="20.100000000000001" customHeight="1" x14ac:dyDescent="0.25">
      <c r="B645" s="259">
        <v>1423000</v>
      </c>
      <c r="C645" s="260">
        <v>1423236</v>
      </c>
      <c r="D645" s="261" t="s">
        <v>1252</v>
      </c>
      <c r="E645" s="262" t="s">
        <v>559</v>
      </c>
    </row>
    <row r="646" spans="2:5" ht="20.100000000000001" customHeight="1" x14ac:dyDescent="0.25">
      <c r="B646" s="259">
        <v>1423000</v>
      </c>
      <c r="C646" s="260">
        <v>1423237</v>
      </c>
      <c r="D646" s="261" t="s">
        <v>1253</v>
      </c>
      <c r="E646" s="262" t="s">
        <v>559</v>
      </c>
    </row>
    <row r="647" spans="2:5" ht="20.100000000000001" customHeight="1" x14ac:dyDescent="0.25">
      <c r="B647" s="259">
        <v>1423000</v>
      </c>
      <c r="C647" s="260">
        <v>1423238</v>
      </c>
      <c r="D647" s="261" t="s">
        <v>1254</v>
      </c>
      <c r="E647" s="262" t="s">
        <v>559</v>
      </c>
    </row>
    <row r="648" spans="2:5" ht="20.100000000000001" customHeight="1" x14ac:dyDescent="0.25">
      <c r="B648" s="259">
        <v>1423000</v>
      </c>
      <c r="C648" s="260">
        <v>1423239</v>
      </c>
      <c r="D648" s="261" t="s">
        <v>1255</v>
      </c>
      <c r="E648" s="262" t="s">
        <v>559</v>
      </c>
    </row>
    <row r="649" spans="2:5" ht="20.100000000000001" customHeight="1" x14ac:dyDescent="0.25">
      <c r="B649" s="259">
        <v>1423000</v>
      </c>
      <c r="C649" s="260">
        <v>1423240</v>
      </c>
      <c r="D649" s="261" t="s">
        <v>1256</v>
      </c>
      <c r="E649" s="262" t="s">
        <v>559</v>
      </c>
    </row>
    <row r="650" spans="2:5" ht="20.100000000000001" customHeight="1" x14ac:dyDescent="0.25">
      <c r="B650" s="259">
        <v>1423000</v>
      </c>
      <c r="C650" s="260">
        <v>1423241</v>
      </c>
      <c r="D650" s="261" t="s">
        <v>1257</v>
      </c>
      <c r="E650" s="262" t="s">
        <v>559</v>
      </c>
    </row>
    <row r="651" spans="2:5" ht="20.100000000000001" customHeight="1" x14ac:dyDescent="0.25">
      <c r="B651" s="259">
        <v>1423000</v>
      </c>
      <c r="C651" s="260">
        <v>1423242</v>
      </c>
      <c r="D651" s="261" t="s">
        <v>1258</v>
      </c>
      <c r="E651" s="262" t="s">
        <v>559</v>
      </c>
    </row>
    <row r="652" spans="2:5" ht="20.100000000000001" customHeight="1" x14ac:dyDescent="0.25">
      <c r="B652" s="259">
        <v>1423000</v>
      </c>
      <c r="C652" s="260">
        <v>1423243</v>
      </c>
      <c r="D652" s="261" t="s">
        <v>1259</v>
      </c>
      <c r="E652" s="262" t="s">
        <v>559</v>
      </c>
    </row>
    <row r="653" spans="2:5" ht="20.100000000000001" customHeight="1" x14ac:dyDescent="0.25">
      <c r="B653" s="259">
        <v>1423000</v>
      </c>
      <c r="C653" s="260">
        <v>1423244</v>
      </c>
      <c r="D653" s="261" t="s">
        <v>1260</v>
      </c>
      <c r="E653" s="262" t="s">
        <v>559</v>
      </c>
    </row>
    <row r="654" spans="2:5" ht="20.100000000000001" customHeight="1" x14ac:dyDescent="0.25">
      <c r="B654" s="259">
        <v>1423000</v>
      </c>
      <c r="C654" s="260">
        <v>1423245</v>
      </c>
      <c r="D654" s="261" t="s">
        <v>1261</v>
      </c>
      <c r="E654" s="262" t="s">
        <v>559</v>
      </c>
    </row>
    <row r="655" spans="2:5" ht="20.100000000000001" customHeight="1" x14ac:dyDescent="0.25">
      <c r="B655" s="259">
        <v>1423000</v>
      </c>
      <c r="C655" s="260">
        <v>1423246</v>
      </c>
      <c r="D655" s="261" t="s">
        <v>1262</v>
      </c>
      <c r="E655" s="262" t="s">
        <v>559</v>
      </c>
    </row>
    <row r="656" spans="2:5" ht="20.100000000000001" customHeight="1" x14ac:dyDescent="0.25">
      <c r="B656" s="259">
        <v>1423000</v>
      </c>
      <c r="C656" s="260">
        <v>1423247</v>
      </c>
      <c r="D656" s="261" t="s">
        <v>1263</v>
      </c>
      <c r="E656" s="262" t="s">
        <v>559</v>
      </c>
    </row>
    <row r="657" spans="2:5" ht="20.100000000000001" customHeight="1" x14ac:dyDescent="0.25">
      <c r="B657" s="259">
        <v>1423000</v>
      </c>
      <c r="C657" s="260">
        <v>1423248</v>
      </c>
      <c r="D657" s="261" t="s">
        <v>1264</v>
      </c>
      <c r="E657" s="262" t="s">
        <v>559</v>
      </c>
    </row>
    <row r="658" spans="2:5" ht="20.100000000000001" customHeight="1" x14ac:dyDescent="0.25">
      <c r="B658" s="259">
        <v>1423000</v>
      </c>
      <c r="C658" s="260">
        <v>1423249</v>
      </c>
      <c r="D658" s="261" t="s">
        <v>1265</v>
      </c>
      <c r="E658" s="262" t="s">
        <v>559</v>
      </c>
    </row>
    <row r="659" spans="2:5" ht="20.100000000000001" customHeight="1" x14ac:dyDescent="0.25">
      <c r="B659" s="259">
        <v>1423000</v>
      </c>
      <c r="C659" s="260">
        <v>1423250</v>
      </c>
      <c r="D659" s="261" t="s">
        <v>1266</v>
      </c>
      <c r="E659" s="262" t="s">
        <v>559</v>
      </c>
    </row>
    <row r="660" spans="2:5" ht="20.100000000000001" customHeight="1" x14ac:dyDescent="0.25">
      <c r="B660" s="259">
        <v>1423000</v>
      </c>
      <c r="C660" s="260">
        <v>1423251</v>
      </c>
      <c r="D660" s="261" t="s">
        <v>1267</v>
      </c>
      <c r="E660" s="262" t="s">
        <v>559</v>
      </c>
    </row>
    <row r="661" spans="2:5" ht="20.100000000000001" customHeight="1" x14ac:dyDescent="0.25">
      <c r="B661" s="259">
        <v>1423000</v>
      </c>
      <c r="C661" s="260">
        <v>1423252</v>
      </c>
      <c r="D661" s="261" t="s">
        <v>1268</v>
      </c>
      <c r="E661" s="262" t="s">
        <v>559</v>
      </c>
    </row>
    <row r="662" spans="2:5" ht="20.100000000000001" customHeight="1" x14ac:dyDescent="0.25">
      <c r="B662" s="259">
        <v>1423000</v>
      </c>
      <c r="C662" s="260">
        <v>1423253</v>
      </c>
      <c r="D662" s="261" t="s">
        <v>1269</v>
      </c>
      <c r="E662" s="262" t="s">
        <v>559</v>
      </c>
    </row>
    <row r="663" spans="2:5" ht="20.100000000000001" customHeight="1" x14ac:dyDescent="0.25">
      <c r="B663" s="259">
        <v>1423000</v>
      </c>
      <c r="C663" s="260">
        <v>1423254</v>
      </c>
      <c r="D663" s="261" t="s">
        <v>1270</v>
      </c>
      <c r="E663" s="262" t="s">
        <v>559</v>
      </c>
    </row>
    <row r="664" spans="2:5" ht="20.100000000000001" customHeight="1" x14ac:dyDescent="0.25">
      <c r="B664" s="259">
        <v>1423000</v>
      </c>
      <c r="C664" s="260">
        <v>1423255</v>
      </c>
      <c r="D664" s="261" t="s">
        <v>895</v>
      </c>
      <c r="E664" s="262" t="s">
        <v>559</v>
      </c>
    </row>
    <row r="665" spans="2:5" ht="20.100000000000001" customHeight="1" x14ac:dyDescent="0.25">
      <c r="B665" s="259">
        <v>1423000</v>
      </c>
      <c r="C665" s="260">
        <v>1423256</v>
      </c>
      <c r="D665" s="261" t="s">
        <v>1271</v>
      </c>
      <c r="E665" s="262" t="s">
        <v>559</v>
      </c>
    </row>
    <row r="666" spans="2:5" ht="20.100000000000001" customHeight="1" x14ac:dyDescent="0.25">
      <c r="B666" s="259">
        <v>1423000</v>
      </c>
      <c r="C666" s="260">
        <v>1423257</v>
      </c>
      <c r="D666" s="261" t="s">
        <v>1272</v>
      </c>
      <c r="E666" s="262" t="s">
        <v>559</v>
      </c>
    </row>
    <row r="667" spans="2:5" ht="20.100000000000001" customHeight="1" x14ac:dyDescent="0.25">
      <c r="B667" s="259">
        <v>1423000</v>
      </c>
      <c r="C667" s="260">
        <v>1423258</v>
      </c>
      <c r="D667" s="261" t="s">
        <v>1273</v>
      </c>
      <c r="E667" s="262" t="s">
        <v>559</v>
      </c>
    </row>
    <row r="668" spans="2:5" ht="20.100000000000001" customHeight="1" x14ac:dyDescent="0.25">
      <c r="B668" s="259">
        <v>1423000</v>
      </c>
      <c r="C668" s="260">
        <v>1423259</v>
      </c>
      <c r="D668" s="261" t="s">
        <v>1274</v>
      </c>
      <c r="E668" s="262" t="s">
        <v>559</v>
      </c>
    </row>
    <row r="669" spans="2:5" ht="20.100000000000001" customHeight="1" x14ac:dyDescent="0.25">
      <c r="B669" s="259">
        <v>1423000</v>
      </c>
      <c r="C669" s="260">
        <v>1423260</v>
      </c>
      <c r="D669" s="261" t="s">
        <v>1275</v>
      </c>
      <c r="E669" s="262" t="s">
        <v>559</v>
      </c>
    </row>
    <row r="670" spans="2:5" ht="20.100000000000001" customHeight="1" x14ac:dyDescent="0.25">
      <c r="B670" s="259">
        <v>1423000</v>
      </c>
      <c r="C670" s="260">
        <v>1423261</v>
      </c>
      <c r="D670" s="261" t="s">
        <v>1276</v>
      </c>
      <c r="E670" s="262" t="s">
        <v>559</v>
      </c>
    </row>
    <row r="671" spans="2:5" ht="20.100000000000001" customHeight="1" x14ac:dyDescent="0.25">
      <c r="B671" s="259">
        <v>1423000</v>
      </c>
      <c r="C671" s="260">
        <v>1423262</v>
      </c>
      <c r="D671" s="261" t="s">
        <v>1277</v>
      </c>
      <c r="E671" s="262" t="s">
        <v>559</v>
      </c>
    </row>
    <row r="672" spans="2:5" ht="20.100000000000001" customHeight="1" x14ac:dyDescent="0.25">
      <c r="B672" s="259">
        <v>1423000</v>
      </c>
      <c r="C672" s="260">
        <v>1423263</v>
      </c>
      <c r="D672" s="261" t="s">
        <v>1278</v>
      </c>
      <c r="E672" s="262" t="s">
        <v>559</v>
      </c>
    </row>
    <row r="673" spans="2:5" ht="20.100000000000001" customHeight="1" x14ac:dyDescent="0.25">
      <c r="B673" s="259">
        <v>1423000</v>
      </c>
      <c r="C673" s="260">
        <v>1423264</v>
      </c>
      <c r="D673" s="261" t="s">
        <v>1279</v>
      </c>
      <c r="E673" s="262" t="s">
        <v>559</v>
      </c>
    </row>
    <row r="674" spans="2:5" ht="20.100000000000001" customHeight="1" x14ac:dyDescent="0.25">
      <c r="B674" s="259">
        <v>1423000</v>
      </c>
      <c r="C674" s="260">
        <v>1423265</v>
      </c>
      <c r="D674" s="261" t="s">
        <v>1280</v>
      </c>
      <c r="E674" s="262" t="s">
        <v>559</v>
      </c>
    </row>
    <row r="675" spans="2:5" ht="20.100000000000001" customHeight="1" x14ac:dyDescent="0.25">
      <c r="B675" s="259">
        <v>1423000</v>
      </c>
      <c r="C675" s="260">
        <v>1423266</v>
      </c>
      <c r="D675" s="261" t="s">
        <v>1281</v>
      </c>
      <c r="E675" s="262" t="s">
        <v>559</v>
      </c>
    </row>
    <row r="676" spans="2:5" ht="20.100000000000001" customHeight="1" x14ac:dyDescent="0.25">
      <c r="B676" s="259">
        <v>1423000</v>
      </c>
      <c r="C676" s="260">
        <v>1423267</v>
      </c>
      <c r="D676" s="261" t="s">
        <v>1282</v>
      </c>
      <c r="E676" s="262" t="s">
        <v>559</v>
      </c>
    </row>
    <row r="677" spans="2:5" ht="20.100000000000001" customHeight="1" x14ac:dyDescent="0.25">
      <c r="B677" s="259">
        <v>1423000</v>
      </c>
      <c r="C677" s="260">
        <v>1423268</v>
      </c>
      <c r="D677" s="261" t="s">
        <v>1283</v>
      </c>
      <c r="E677" s="262" t="s">
        <v>559</v>
      </c>
    </row>
    <row r="678" spans="2:5" ht="20.100000000000001" customHeight="1" x14ac:dyDescent="0.25">
      <c r="B678" s="259">
        <v>1423000</v>
      </c>
      <c r="C678" s="260">
        <v>1423269</v>
      </c>
      <c r="D678" s="261" t="s">
        <v>1284</v>
      </c>
      <c r="E678" s="262" t="s">
        <v>559</v>
      </c>
    </row>
    <row r="679" spans="2:5" ht="20.100000000000001" customHeight="1" x14ac:dyDescent="0.25">
      <c r="B679" s="259">
        <v>1423000</v>
      </c>
      <c r="C679" s="260">
        <v>1423270</v>
      </c>
      <c r="D679" s="261" t="s">
        <v>1285</v>
      </c>
      <c r="E679" s="262" t="s">
        <v>559</v>
      </c>
    </row>
    <row r="680" spans="2:5" ht="20.100000000000001" customHeight="1" x14ac:dyDescent="0.25">
      <c r="B680" s="259">
        <v>1423000</v>
      </c>
      <c r="C680" s="260">
        <v>1423271</v>
      </c>
      <c r="D680" s="261" t="s">
        <v>1286</v>
      </c>
      <c r="E680" s="262" t="s">
        <v>559</v>
      </c>
    </row>
    <row r="681" spans="2:5" ht="20.100000000000001" customHeight="1" x14ac:dyDescent="0.25">
      <c r="B681" s="259">
        <v>1423000</v>
      </c>
      <c r="C681" s="260">
        <v>1423272</v>
      </c>
      <c r="D681" s="261" t="s">
        <v>1287</v>
      </c>
      <c r="E681" s="262" t="s">
        <v>559</v>
      </c>
    </row>
    <row r="682" spans="2:5" ht="20.100000000000001" customHeight="1" x14ac:dyDescent="0.25">
      <c r="B682" s="259">
        <v>1423000</v>
      </c>
      <c r="C682" s="260">
        <v>1423273</v>
      </c>
      <c r="D682" s="261" t="s">
        <v>1288</v>
      </c>
      <c r="E682" s="262" t="s">
        <v>559</v>
      </c>
    </row>
    <row r="683" spans="2:5" ht="20.100000000000001" customHeight="1" x14ac:dyDescent="0.25">
      <c r="B683" s="259">
        <v>1423000</v>
      </c>
      <c r="C683" s="260">
        <v>1423274</v>
      </c>
      <c r="D683" s="261" t="s">
        <v>1289</v>
      </c>
      <c r="E683" s="262" t="s">
        <v>559</v>
      </c>
    </row>
    <row r="684" spans="2:5" ht="20.100000000000001" customHeight="1" x14ac:dyDescent="0.25">
      <c r="B684" s="259">
        <v>1423000</v>
      </c>
      <c r="C684" s="260">
        <v>1423275</v>
      </c>
      <c r="D684" s="261" t="s">
        <v>1290</v>
      </c>
      <c r="E684" s="262" t="s">
        <v>559</v>
      </c>
    </row>
    <row r="685" spans="2:5" ht="20.100000000000001" customHeight="1" x14ac:dyDescent="0.25">
      <c r="B685" s="259">
        <v>1423000</v>
      </c>
      <c r="C685" s="260">
        <v>1423276</v>
      </c>
      <c r="D685" s="261" t="s">
        <v>1291</v>
      </c>
      <c r="E685" s="262" t="s">
        <v>559</v>
      </c>
    </row>
    <row r="686" spans="2:5" ht="20.100000000000001" customHeight="1" x14ac:dyDescent="0.25">
      <c r="B686" s="259">
        <v>1423000</v>
      </c>
      <c r="C686" s="260">
        <v>1423277</v>
      </c>
      <c r="D686" s="261" t="s">
        <v>1292</v>
      </c>
      <c r="E686" s="262" t="s">
        <v>559</v>
      </c>
    </row>
    <row r="687" spans="2:5" ht="20.100000000000001" customHeight="1" x14ac:dyDescent="0.25">
      <c r="B687" s="259">
        <v>1423000</v>
      </c>
      <c r="C687" s="260">
        <v>1423278</v>
      </c>
      <c r="D687" s="261" t="s">
        <v>1293</v>
      </c>
      <c r="E687" s="262" t="s">
        <v>559</v>
      </c>
    </row>
    <row r="688" spans="2:5" ht="20.100000000000001" customHeight="1" x14ac:dyDescent="0.25">
      <c r="B688" s="259">
        <v>1423000</v>
      </c>
      <c r="C688" s="260">
        <v>1423279</v>
      </c>
      <c r="D688" s="261" t="s">
        <v>1294</v>
      </c>
      <c r="E688" s="262" t="s">
        <v>559</v>
      </c>
    </row>
    <row r="689" spans="2:5" ht="20.100000000000001" customHeight="1" x14ac:dyDescent="0.25">
      <c r="B689" s="259">
        <v>1423000</v>
      </c>
      <c r="C689" s="260">
        <v>1423280</v>
      </c>
      <c r="D689" s="261" t="s">
        <v>1295</v>
      </c>
      <c r="E689" s="262" t="s">
        <v>559</v>
      </c>
    </row>
    <row r="690" spans="2:5" ht="20.100000000000001" customHeight="1" x14ac:dyDescent="0.25">
      <c r="B690" s="259">
        <v>1423000</v>
      </c>
      <c r="C690" s="260">
        <v>1423281</v>
      </c>
      <c r="D690" s="261" t="s">
        <v>1296</v>
      </c>
      <c r="E690" s="262" t="s">
        <v>559</v>
      </c>
    </row>
    <row r="691" spans="2:5" ht="20.100000000000001" customHeight="1" x14ac:dyDescent="0.25">
      <c r="B691" s="259">
        <v>1423000</v>
      </c>
      <c r="C691" s="260">
        <v>1423282</v>
      </c>
      <c r="D691" s="261" t="s">
        <v>1297</v>
      </c>
      <c r="E691" s="262" t="s">
        <v>559</v>
      </c>
    </row>
    <row r="692" spans="2:5" ht="20.100000000000001" customHeight="1" x14ac:dyDescent="0.25">
      <c r="B692" s="259">
        <v>1423000</v>
      </c>
      <c r="C692" s="260">
        <v>1423283</v>
      </c>
      <c r="D692" s="261" t="s">
        <v>1298</v>
      </c>
      <c r="E692" s="262" t="s">
        <v>559</v>
      </c>
    </row>
    <row r="693" spans="2:5" ht="20.100000000000001" customHeight="1" x14ac:dyDescent="0.25">
      <c r="B693" s="259">
        <v>1423000</v>
      </c>
      <c r="C693" s="260">
        <v>1423284</v>
      </c>
      <c r="D693" s="261" t="s">
        <v>1299</v>
      </c>
      <c r="E693" s="262" t="s">
        <v>559</v>
      </c>
    </row>
    <row r="694" spans="2:5" ht="20.100000000000001" customHeight="1" x14ac:dyDescent="0.25">
      <c r="B694" s="259">
        <v>1423000</v>
      </c>
      <c r="C694" s="260">
        <v>1423285</v>
      </c>
      <c r="D694" s="261" t="s">
        <v>1300</v>
      </c>
      <c r="E694" s="262" t="s">
        <v>559</v>
      </c>
    </row>
    <row r="695" spans="2:5" ht="20.100000000000001" customHeight="1" x14ac:dyDescent="0.25">
      <c r="B695" s="259">
        <v>1423000</v>
      </c>
      <c r="C695" s="260">
        <v>1423286</v>
      </c>
      <c r="D695" s="261" t="s">
        <v>1301</v>
      </c>
      <c r="E695" s="262" t="s">
        <v>559</v>
      </c>
    </row>
    <row r="696" spans="2:5" ht="20.100000000000001" customHeight="1" x14ac:dyDescent="0.25">
      <c r="B696" s="259">
        <v>1423000</v>
      </c>
      <c r="C696" s="260">
        <v>1423287</v>
      </c>
      <c r="D696" s="261" t="s">
        <v>1302</v>
      </c>
      <c r="E696" s="262" t="s">
        <v>559</v>
      </c>
    </row>
    <row r="697" spans="2:5" ht="20.100000000000001" customHeight="1" x14ac:dyDescent="0.25">
      <c r="B697" s="259">
        <v>1423000</v>
      </c>
      <c r="C697" s="260">
        <v>1423288</v>
      </c>
      <c r="D697" s="261" t="s">
        <v>1303</v>
      </c>
      <c r="E697" s="262" t="s">
        <v>559</v>
      </c>
    </row>
    <row r="698" spans="2:5" ht="20.100000000000001" customHeight="1" x14ac:dyDescent="0.25">
      <c r="B698" s="259">
        <v>1423000</v>
      </c>
      <c r="C698" s="260">
        <v>1423289</v>
      </c>
      <c r="D698" s="261" t="s">
        <v>1304</v>
      </c>
      <c r="E698" s="262" t="s">
        <v>559</v>
      </c>
    </row>
    <row r="699" spans="2:5" ht="20.100000000000001" customHeight="1" x14ac:dyDescent="0.25">
      <c r="B699" s="259">
        <v>1423000</v>
      </c>
      <c r="C699" s="260">
        <v>1423290</v>
      </c>
      <c r="D699" s="261" t="s">
        <v>1305</v>
      </c>
      <c r="E699" s="262" t="s">
        <v>559</v>
      </c>
    </row>
    <row r="700" spans="2:5" ht="20.100000000000001" customHeight="1" x14ac:dyDescent="0.25">
      <c r="B700" s="259">
        <v>1423000</v>
      </c>
      <c r="C700" s="260">
        <v>1423291</v>
      </c>
      <c r="D700" s="261" t="s">
        <v>1306</v>
      </c>
      <c r="E700" s="262" t="s">
        <v>559</v>
      </c>
    </row>
    <row r="701" spans="2:5" ht="20.100000000000001" customHeight="1" x14ac:dyDescent="0.25">
      <c r="B701" s="259">
        <v>1423000</v>
      </c>
      <c r="C701" s="260">
        <v>1423292</v>
      </c>
      <c r="D701" s="261" t="s">
        <v>1307</v>
      </c>
      <c r="E701" s="262" t="s">
        <v>559</v>
      </c>
    </row>
    <row r="702" spans="2:5" ht="20.100000000000001" customHeight="1" x14ac:dyDescent="0.25">
      <c r="B702" s="259">
        <v>1423000</v>
      </c>
      <c r="C702" s="260">
        <v>1423293</v>
      </c>
      <c r="D702" s="261" t="s">
        <v>1308</v>
      </c>
      <c r="E702" s="262" t="s">
        <v>559</v>
      </c>
    </row>
    <row r="703" spans="2:5" ht="20.100000000000001" customHeight="1" x14ac:dyDescent="0.25">
      <c r="B703" s="259">
        <v>1423000</v>
      </c>
      <c r="C703" s="260">
        <v>1423294</v>
      </c>
      <c r="D703" s="261" t="s">
        <v>1309</v>
      </c>
      <c r="E703" s="262" t="s">
        <v>559</v>
      </c>
    </row>
    <row r="704" spans="2:5" ht="20.100000000000001" customHeight="1" x14ac:dyDescent="0.25">
      <c r="B704" s="259">
        <v>1423000</v>
      </c>
      <c r="C704" s="260">
        <v>1423295</v>
      </c>
      <c r="D704" s="261" t="s">
        <v>1310</v>
      </c>
      <c r="E704" s="262" t="s">
        <v>559</v>
      </c>
    </row>
    <row r="705" spans="2:5" ht="20.100000000000001" customHeight="1" x14ac:dyDescent="0.25">
      <c r="B705" s="259">
        <v>1423000</v>
      </c>
      <c r="C705" s="260">
        <v>1423296</v>
      </c>
      <c r="D705" s="261" t="s">
        <v>1311</v>
      </c>
      <c r="E705" s="262" t="s">
        <v>559</v>
      </c>
    </row>
    <row r="706" spans="2:5" ht="20.100000000000001" customHeight="1" x14ac:dyDescent="0.25">
      <c r="B706" s="259">
        <v>1423000</v>
      </c>
      <c r="C706" s="260">
        <v>1423297</v>
      </c>
      <c r="D706" s="261" t="s">
        <v>1312</v>
      </c>
      <c r="E706" s="262" t="s">
        <v>559</v>
      </c>
    </row>
    <row r="707" spans="2:5" ht="20.100000000000001" customHeight="1" x14ac:dyDescent="0.25">
      <c r="B707" s="259">
        <v>1423000</v>
      </c>
      <c r="C707" s="260">
        <v>1423298</v>
      </c>
      <c r="D707" s="261" t="s">
        <v>1313</v>
      </c>
      <c r="E707" s="262" t="s">
        <v>559</v>
      </c>
    </row>
    <row r="708" spans="2:5" ht="20.100000000000001" customHeight="1" x14ac:dyDescent="0.25">
      <c r="B708" s="259">
        <v>1423000</v>
      </c>
      <c r="C708" s="260">
        <v>1423299</v>
      </c>
      <c r="D708" s="261" t="s">
        <v>1314</v>
      </c>
      <c r="E708" s="262" t="s">
        <v>559</v>
      </c>
    </row>
    <row r="709" spans="2:5" ht="20.100000000000001" customHeight="1" x14ac:dyDescent="0.25">
      <c r="B709" s="259">
        <v>1423000</v>
      </c>
      <c r="C709" s="260">
        <v>1423300</v>
      </c>
      <c r="D709" s="261" t="s">
        <v>1315</v>
      </c>
      <c r="E709" s="262" t="s">
        <v>559</v>
      </c>
    </row>
    <row r="710" spans="2:5" ht="20.100000000000001" customHeight="1" x14ac:dyDescent="0.25">
      <c r="B710" s="259">
        <v>1423000</v>
      </c>
      <c r="C710" s="260">
        <v>1423301</v>
      </c>
      <c r="D710" s="261" t="s">
        <v>1316</v>
      </c>
      <c r="E710" s="262" t="s">
        <v>559</v>
      </c>
    </row>
    <row r="711" spans="2:5" ht="20.100000000000001" customHeight="1" x14ac:dyDescent="0.25">
      <c r="B711" s="259">
        <v>1423000</v>
      </c>
      <c r="C711" s="260">
        <v>1423302</v>
      </c>
      <c r="D711" s="261" t="s">
        <v>1317</v>
      </c>
      <c r="E711" s="262" t="s">
        <v>559</v>
      </c>
    </row>
    <row r="712" spans="2:5" ht="20.100000000000001" customHeight="1" x14ac:dyDescent="0.25">
      <c r="B712" s="259">
        <v>1423000</v>
      </c>
      <c r="C712" s="260">
        <v>1423303</v>
      </c>
      <c r="D712" s="261" t="s">
        <v>1318</v>
      </c>
      <c r="E712" s="262" t="s">
        <v>559</v>
      </c>
    </row>
    <row r="713" spans="2:5" ht="20.100000000000001" customHeight="1" x14ac:dyDescent="0.25">
      <c r="B713" s="259">
        <v>1423000</v>
      </c>
      <c r="C713" s="260">
        <v>1423304</v>
      </c>
      <c r="D713" s="261" t="s">
        <v>1319</v>
      </c>
      <c r="E713" s="262" t="s">
        <v>559</v>
      </c>
    </row>
    <row r="714" spans="2:5" ht="20.100000000000001" customHeight="1" x14ac:dyDescent="0.25">
      <c r="B714" s="259">
        <v>1423000</v>
      </c>
      <c r="C714" s="260">
        <v>1423305</v>
      </c>
      <c r="D714" s="261" t="s">
        <v>1320</v>
      </c>
      <c r="E714" s="262" t="s">
        <v>559</v>
      </c>
    </row>
    <row r="715" spans="2:5" ht="20.100000000000001" customHeight="1" x14ac:dyDescent="0.25">
      <c r="B715" s="259">
        <v>1423000</v>
      </c>
      <c r="C715" s="260">
        <v>1423306</v>
      </c>
      <c r="D715" s="261" t="s">
        <v>1321</v>
      </c>
      <c r="E715" s="262" t="s">
        <v>559</v>
      </c>
    </row>
    <row r="716" spans="2:5" ht="20.100000000000001" customHeight="1" x14ac:dyDescent="0.25">
      <c r="B716" s="259">
        <v>1423000</v>
      </c>
      <c r="C716" s="260">
        <v>1423307</v>
      </c>
      <c r="D716" s="261" t="s">
        <v>1322</v>
      </c>
      <c r="E716" s="262" t="s">
        <v>559</v>
      </c>
    </row>
    <row r="717" spans="2:5" ht="20.100000000000001" customHeight="1" x14ac:dyDescent="0.25">
      <c r="B717" s="259">
        <v>1423000</v>
      </c>
      <c r="C717" s="260">
        <v>1423308</v>
      </c>
      <c r="D717" s="261" t="s">
        <v>1323</v>
      </c>
      <c r="E717" s="262" t="s">
        <v>559</v>
      </c>
    </row>
    <row r="718" spans="2:5" ht="20.100000000000001" customHeight="1" x14ac:dyDescent="0.25">
      <c r="B718" s="259">
        <v>1423000</v>
      </c>
      <c r="C718" s="260">
        <v>1423309</v>
      </c>
      <c r="D718" s="261" t="s">
        <v>1324</v>
      </c>
      <c r="E718" s="262" t="s">
        <v>559</v>
      </c>
    </row>
    <row r="719" spans="2:5" ht="20.100000000000001" customHeight="1" x14ac:dyDescent="0.25">
      <c r="B719" s="259">
        <v>1423000</v>
      </c>
      <c r="C719" s="260">
        <v>1423310</v>
      </c>
      <c r="D719" s="261" t="s">
        <v>1325</v>
      </c>
      <c r="E719" s="262" t="s">
        <v>559</v>
      </c>
    </row>
    <row r="720" spans="2:5" ht="20.100000000000001" customHeight="1" x14ac:dyDescent="0.25">
      <c r="B720" s="259">
        <v>1423000</v>
      </c>
      <c r="C720" s="260">
        <v>1423311</v>
      </c>
      <c r="D720" s="261" t="s">
        <v>1326</v>
      </c>
      <c r="E720" s="262" t="s">
        <v>559</v>
      </c>
    </row>
    <row r="721" spans="2:5" ht="20.100000000000001" customHeight="1" x14ac:dyDescent="0.25">
      <c r="B721" s="259">
        <v>1423000</v>
      </c>
      <c r="C721" s="260">
        <v>1423312</v>
      </c>
      <c r="D721" s="261" t="s">
        <v>1327</v>
      </c>
      <c r="E721" s="262" t="s">
        <v>559</v>
      </c>
    </row>
    <row r="722" spans="2:5" ht="20.100000000000001" customHeight="1" x14ac:dyDescent="0.25">
      <c r="B722" s="259">
        <v>1423000</v>
      </c>
      <c r="C722" s="260">
        <v>1423313</v>
      </c>
      <c r="D722" s="261" t="s">
        <v>1328</v>
      </c>
      <c r="E722" s="262" t="s">
        <v>559</v>
      </c>
    </row>
    <row r="723" spans="2:5" ht="20.100000000000001" customHeight="1" x14ac:dyDescent="0.25">
      <c r="B723" s="259">
        <v>1423000</v>
      </c>
      <c r="C723" s="260">
        <v>1423314</v>
      </c>
      <c r="D723" s="261" t="s">
        <v>1329</v>
      </c>
      <c r="E723" s="262" t="s">
        <v>559</v>
      </c>
    </row>
    <row r="724" spans="2:5" ht="20.100000000000001" customHeight="1" x14ac:dyDescent="0.25">
      <c r="B724" s="259">
        <v>1423000</v>
      </c>
      <c r="C724" s="260">
        <v>1423315</v>
      </c>
      <c r="D724" s="261" t="s">
        <v>1330</v>
      </c>
      <c r="E724" s="262" t="s">
        <v>559</v>
      </c>
    </row>
    <row r="725" spans="2:5" ht="20.100000000000001" customHeight="1" x14ac:dyDescent="0.25">
      <c r="B725" s="259">
        <v>1423000</v>
      </c>
      <c r="C725" s="260">
        <v>1423316</v>
      </c>
      <c r="D725" s="261" t="s">
        <v>1331</v>
      </c>
      <c r="E725" s="262" t="s">
        <v>559</v>
      </c>
    </row>
    <row r="726" spans="2:5" ht="20.100000000000001" customHeight="1" x14ac:dyDescent="0.25">
      <c r="B726" s="259">
        <v>1423000</v>
      </c>
      <c r="C726" s="260">
        <v>1423317</v>
      </c>
      <c r="D726" s="261" t="s">
        <v>1332</v>
      </c>
      <c r="E726" s="262" t="s">
        <v>559</v>
      </c>
    </row>
    <row r="727" spans="2:5" ht="20.100000000000001" customHeight="1" x14ac:dyDescent="0.25">
      <c r="B727" s="259">
        <v>1423000</v>
      </c>
      <c r="C727" s="260">
        <v>1423318</v>
      </c>
      <c r="D727" s="261" t="s">
        <v>1333</v>
      </c>
      <c r="E727" s="262" t="s">
        <v>559</v>
      </c>
    </row>
    <row r="728" spans="2:5" ht="20.100000000000001" customHeight="1" x14ac:dyDescent="0.25">
      <c r="B728" s="259">
        <v>1423000</v>
      </c>
      <c r="C728" s="260">
        <v>1423319</v>
      </c>
      <c r="D728" s="261" t="s">
        <v>1334</v>
      </c>
      <c r="E728" s="262" t="s">
        <v>559</v>
      </c>
    </row>
    <row r="729" spans="2:5" ht="20.100000000000001" customHeight="1" x14ac:dyDescent="0.25">
      <c r="B729" s="259">
        <v>1423000</v>
      </c>
      <c r="C729" s="260">
        <v>1423320</v>
      </c>
      <c r="D729" s="261" t="s">
        <v>1335</v>
      </c>
      <c r="E729" s="262" t="s">
        <v>559</v>
      </c>
    </row>
    <row r="730" spans="2:5" ht="20.100000000000001" customHeight="1" x14ac:dyDescent="0.25">
      <c r="B730" s="259">
        <v>1423000</v>
      </c>
      <c r="C730" s="260">
        <v>1423321</v>
      </c>
      <c r="D730" s="261" t="s">
        <v>1336</v>
      </c>
      <c r="E730" s="262" t="s">
        <v>559</v>
      </c>
    </row>
    <row r="731" spans="2:5" ht="20.100000000000001" customHeight="1" x14ac:dyDescent="0.25">
      <c r="B731" s="259">
        <v>1423000</v>
      </c>
      <c r="C731" s="260">
        <v>1423322</v>
      </c>
      <c r="D731" s="261" t="s">
        <v>1337</v>
      </c>
      <c r="E731" s="262" t="s">
        <v>559</v>
      </c>
    </row>
    <row r="732" spans="2:5" ht="20.100000000000001" customHeight="1" x14ac:dyDescent="0.25">
      <c r="B732" s="259">
        <v>1423000</v>
      </c>
      <c r="C732" s="260">
        <v>1423323</v>
      </c>
      <c r="D732" s="261" t="s">
        <v>1338</v>
      </c>
      <c r="E732" s="262" t="s">
        <v>559</v>
      </c>
    </row>
    <row r="733" spans="2:5" ht="20.100000000000001" customHeight="1" x14ac:dyDescent="0.25">
      <c r="B733" s="259">
        <v>1423000</v>
      </c>
      <c r="C733" s="260">
        <v>1423324</v>
      </c>
      <c r="D733" s="261" t="s">
        <v>1339</v>
      </c>
      <c r="E733" s="262" t="s">
        <v>559</v>
      </c>
    </row>
    <row r="734" spans="2:5" ht="20.100000000000001" customHeight="1" x14ac:dyDescent="0.25">
      <c r="B734" s="259">
        <v>1423000</v>
      </c>
      <c r="C734" s="260">
        <v>1423325</v>
      </c>
      <c r="D734" s="261" t="s">
        <v>1340</v>
      </c>
      <c r="E734" s="262" t="s">
        <v>559</v>
      </c>
    </row>
    <row r="735" spans="2:5" ht="20.100000000000001" customHeight="1" x14ac:dyDescent="0.25">
      <c r="B735" s="259">
        <v>1423000</v>
      </c>
      <c r="C735" s="260">
        <v>1423326</v>
      </c>
      <c r="D735" s="261" t="s">
        <v>1341</v>
      </c>
      <c r="E735" s="262" t="s">
        <v>559</v>
      </c>
    </row>
    <row r="736" spans="2:5" ht="20.100000000000001" customHeight="1" x14ac:dyDescent="0.25">
      <c r="B736" s="259">
        <v>1423000</v>
      </c>
      <c r="C736" s="260">
        <v>1423327</v>
      </c>
      <c r="D736" s="261" t="s">
        <v>1342</v>
      </c>
      <c r="E736" s="262" t="s">
        <v>559</v>
      </c>
    </row>
    <row r="737" spans="2:5" ht="20.100000000000001" customHeight="1" x14ac:dyDescent="0.25">
      <c r="B737" s="259">
        <v>1423000</v>
      </c>
      <c r="C737" s="260">
        <v>1423328</v>
      </c>
      <c r="D737" s="261" t="s">
        <v>1343</v>
      </c>
      <c r="E737" s="262" t="s">
        <v>559</v>
      </c>
    </row>
    <row r="738" spans="2:5" ht="20.100000000000001" customHeight="1" x14ac:dyDescent="0.25">
      <c r="B738" s="259">
        <v>1423000</v>
      </c>
      <c r="C738" s="260">
        <v>1423329</v>
      </c>
      <c r="D738" s="261" t="s">
        <v>1344</v>
      </c>
      <c r="E738" s="262" t="s">
        <v>559</v>
      </c>
    </row>
    <row r="739" spans="2:5" ht="20.100000000000001" customHeight="1" x14ac:dyDescent="0.25">
      <c r="B739" s="259">
        <v>1423000</v>
      </c>
      <c r="C739" s="260">
        <v>1423330</v>
      </c>
      <c r="D739" s="261" t="s">
        <v>1345</v>
      </c>
      <c r="E739" s="262" t="s">
        <v>559</v>
      </c>
    </row>
    <row r="740" spans="2:5" ht="20.100000000000001" customHeight="1" x14ac:dyDescent="0.25">
      <c r="B740" s="259">
        <v>1423000</v>
      </c>
      <c r="C740" s="260">
        <v>1423331</v>
      </c>
      <c r="D740" s="261" t="s">
        <v>1346</v>
      </c>
      <c r="E740" s="262" t="s">
        <v>559</v>
      </c>
    </row>
    <row r="741" spans="2:5" ht="20.100000000000001" customHeight="1" x14ac:dyDescent="0.25">
      <c r="B741" s="259">
        <v>1423000</v>
      </c>
      <c r="C741" s="260">
        <v>1423332</v>
      </c>
      <c r="D741" s="261" t="s">
        <v>1347</v>
      </c>
      <c r="E741" s="262" t="s">
        <v>559</v>
      </c>
    </row>
    <row r="742" spans="2:5" ht="20.100000000000001" customHeight="1" x14ac:dyDescent="0.25">
      <c r="B742" s="259">
        <v>1423000</v>
      </c>
      <c r="C742" s="260">
        <v>1423333</v>
      </c>
      <c r="D742" s="261" t="s">
        <v>1348</v>
      </c>
      <c r="E742" s="262" t="s">
        <v>559</v>
      </c>
    </row>
    <row r="743" spans="2:5" ht="20.100000000000001" customHeight="1" x14ac:dyDescent="0.25">
      <c r="B743" s="259">
        <v>1423000</v>
      </c>
      <c r="C743" s="260">
        <v>1423334</v>
      </c>
      <c r="D743" s="261" t="s">
        <v>1349</v>
      </c>
      <c r="E743" s="262" t="s">
        <v>559</v>
      </c>
    </row>
    <row r="744" spans="2:5" ht="20.100000000000001" customHeight="1" x14ac:dyDescent="0.25">
      <c r="B744" s="259">
        <v>1423000</v>
      </c>
      <c r="C744" s="260">
        <v>1423335</v>
      </c>
      <c r="D744" s="261" t="s">
        <v>1350</v>
      </c>
      <c r="E744" s="262" t="s">
        <v>559</v>
      </c>
    </row>
    <row r="745" spans="2:5" ht="20.100000000000001" customHeight="1" x14ac:dyDescent="0.25">
      <c r="B745" s="259">
        <v>1423000</v>
      </c>
      <c r="C745" s="260">
        <v>1423336</v>
      </c>
      <c r="D745" s="261" t="s">
        <v>1351</v>
      </c>
      <c r="E745" s="262" t="s">
        <v>559</v>
      </c>
    </row>
    <row r="746" spans="2:5" ht="20.100000000000001" customHeight="1" x14ac:dyDescent="0.25">
      <c r="B746" s="259">
        <v>1423000</v>
      </c>
      <c r="C746" s="260">
        <v>1423337</v>
      </c>
      <c r="D746" s="261" t="s">
        <v>1352</v>
      </c>
      <c r="E746" s="262" t="s">
        <v>559</v>
      </c>
    </row>
    <row r="747" spans="2:5" ht="20.100000000000001" customHeight="1" x14ac:dyDescent="0.25">
      <c r="B747" s="259">
        <v>1423000</v>
      </c>
      <c r="C747" s="260">
        <v>1423338</v>
      </c>
      <c r="D747" s="261" t="s">
        <v>1353</v>
      </c>
      <c r="E747" s="262" t="s">
        <v>559</v>
      </c>
    </row>
    <row r="748" spans="2:5" ht="20.100000000000001" customHeight="1" x14ac:dyDescent="0.25">
      <c r="B748" s="259">
        <v>1423000</v>
      </c>
      <c r="C748" s="260">
        <v>1423339</v>
      </c>
      <c r="D748" s="261" t="s">
        <v>1354</v>
      </c>
      <c r="E748" s="262" t="s">
        <v>559</v>
      </c>
    </row>
    <row r="749" spans="2:5" ht="20.100000000000001" customHeight="1" x14ac:dyDescent="0.25">
      <c r="B749" s="259">
        <v>1423000</v>
      </c>
      <c r="C749" s="260">
        <v>1423340</v>
      </c>
      <c r="D749" s="261" t="s">
        <v>1355</v>
      </c>
      <c r="E749" s="262" t="s">
        <v>559</v>
      </c>
    </row>
    <row r="750" spans="2:5" ht="20.100000000000001" customHeight="1" x14ac:dyDescent="0.25">
      <c r="B750" s="259">
        <v>1423000</v>
      </c>
      <c r="C750" s="260">
        <v>1423341</v>
      </c>
      <c r="D750" s="261" t="s">
        <v>1356</v>
      </c>
      <c r="E750" s="262" t="s">
        <v>559</v>
      </c>
    </row>
    <row r="751" spans="2:5" ht="20.100000000000001" customHeight="1" x14ac:dyDescent="0.25">
      <c r="B751" s="259">
        <v>1423000</v>
      </c>
      <c r="C751" s="260">
        <v>1423342</v>
      </c>
      <c r="D751" s="261" t="s">
        <v>1357</v>
      </c>
      <c r="E751" s="262" t="s">
        <v>559</v>
      </c>
    </row>
    <row r="752" spans="2:5" ht="20.100000000000001" customHeight="1" x14ac:dyDescent="0.25">
      <c r="B752" s="259">
        <v>1423000</v>
      </c>
      <c r="C752" s="260">
        <v>1423343</v>
      </c>
      <c r="D752" s="261" t="s">
        <v>1358</v>
      </c>
      <c r="E752" s="262" t="s">
        <v>559</v>
      </c>
    </row>
    <row r="753" spans="2:5" ht="20.100000000000001" customHeight="1" x14ac:dyDescent="0.25">
      <c r="B753" s="259">
        <v>1423000</v>
      </c>
      <c r="C753" s="260">
        <v>1423344</v>
      </c>
      <c r="D753" s="261" t="s">
        <v>1359</v>
      </c>
      <c r="E753" s="262" t="s">
        <v>559</v>
      </c>
    </row>
    <row r="754" spans="2:5" ht="20.100000000000001" customHeight="1" x14ac:dyDescent="0.25">
      <c r="B754" s="259">
        <v>1423000</v>
      </c>
      <c r="C754" s="260">
        <v>1423345</v>
      </c>
      <c r="D754" s="261" t="s">
        <v>1360</v>
      </c>
      <c r="E754" s="262" t="s">
        <v>559</v>
      </c>
    </row>
    <row r="755" spans="2:5" ht="20.100000000000001" customHeight="1" x14ac:dyDescent="0.25">
      <c r="B755" s="259">
        <v>1423000</v>
      </c>
      <c r="C755" s="260">
        <v>1423346</v>
      </c>
      <c r="D755" s="261" t="s">
        <v>1361</v>
      </c>
      <c r="E755" s="262" t="s">
        <v>559</v>
      </c>
    </row>
    <row r="756" spans="2:5" ht="20.100000000000001" customHeight="1" x14ac:dyDescent="0.25">
      <c r="B756" s="259">
        <v>1423000</v>
      </c>
      <c r="C756" s="260">
        <v>1423347</v>
      </c>
      <c r="D756" s="261" t="s">
        <v>1362</v>
      </c>
      <c r="E756" s="262" t="s">
        <v>559</v>
      </c>
    </row>
    <row r="757" spans="2:5" ht="20.100000000000001" customHeight="1" x14ac:dyDescent="0.25">
      <c r="B757" s="259">
        <v>1423000</v>
      </c>
      <c r="C757" s="260">
        <v>1423348</v>
      </c>
      <c r="D757" s="261" t="s">
        <v>1363</v>
      </c>
      <c r="E757" s="262" t="s">
        <v>559</v>
      </c>
    </row>
    <row r="758" spans="2:5" ht="20.100000000000001" customHeight="1" x14ac:dyDescent="0.25">
      <c r="B758" s="259">
        <v>1423000</v>
      </c>
      <c r="C758" s="260">
        <v>1423349</v>
      </c>
      <c r="D758" s="261" t="s">
        <v>1364</v>
      </c>
      <c r="E758" s="262" t="s">
        <v>559</v>
      </c>
    </row>
    <row r="759" spans="2:5" ht="20.100000000000001" customHeight="1" x14ac:dyDescent="0.25">
      <c r="B759" s="259">
        <v>1423000</v>
      </c>
      <c r="C759" s="260">
        <v>1423350</v>
      </c>
      <c r="D759" s="261" t="s">
        <v>1365</v>
      </c>
      <c r="E759" s="262" t="s">
        <v>559</v>
      </c>
    </row>
    <row r="760" spans="2:5" ht="20.100000000000001" customHeight="1" x14ac:dyDescent="0.25">
      <c r="B760" s="259">
        <v>1423000</v>
      </c>
      <c r="C760" s="260">
        <v>1423351</v>
      </c>
      <c r="D760" s="261" t="s">
        <v>1366</v>
      </c>
      <c r="E760" s="262" t="s">
        <v>559</v>
      </c>
    </row>
    <row r="761" spans="2:5" ht="20.100000000000001" customHeight="1" x14ac:dyDescent="0.25">
      <c r="B761" s="259">
        <v>1423000</v>
      </c>
      <c r="C761" s="260">
        <v>1423352</v>
      </c>
      <c r="D761" s="261" t="s">
        <v>1367</v>
      </c>
      <c r="E761" s="262" t="s">
        <v>559</v>
      </c>
    </row>
    <row r="762" spans="2:5" ht="20.100000000000001" customHeight="1" x14ac:dyDescent="0.25">
      <c r="B762" s="259">
        <v>1423000</v>
      </c>
      <c r="C762" s="260">
        <v>1423353</v>
      </c>
      <c r="D762" s="261" t="s">
        <v>1368</v>
      </c>
      <c r="E762" s="262" t="s">
        <v>559</v>
      </c>
    </row>
    <row r="763" spans="2:5" ht="20.100000000000001" customHeight="1" x14ac:dyDescent="0.25">
      <c r="B763" s="259">
        <v>1423000</v>
      </c>
      <c r="C763" s="260">
        <v>1423354</v>
      </c>
      <c r="D763" s="261" t="s">
        <v>1369</v>
      </c>
      <c r="E763" s="262" t="s">
        <v>559</v>
      </c>
    </row>
    <row r="764" spans="2:5" ht="20.100000000000001" customHeight="1" x14ac:dyDescent="0.25">
      <c r="B764" s="259">
        <v>1423000</v>
      </c>
      <c r="C764" s="260">
        <v>1423355</v>
      </c>
      <c r="D764" s="261" t="s">
        <v>1370</v>
      </c>
      <c r="E764" s="262" t="s">
        <v>559</v>
      </c>
    </row>
    <row r="765" spans="2:5" ht="20.100000000000001" customHeight="1" x14ac:dyDescent="0.25">
      <c r="B765" s="259">
        <v>1423000</v>
      </c>
      <c r="C765" s="260">
        <v>1423356</v>
      </c>
      <c r="D765" s="261" t="s">
        <v>1371</v>
      </c>
      <c r="E765" s="262" t="s">
        <v>559</v>
      </c>
    </row>
    <row r="766" spans="2:5" ht="20.100000000000001" customHeight="1" x14ac:dyDescent="0.25">
      <c r="B766" s="259">
        <v>1423000</v>
      </c>
      <c r="C766" s="260">
        <v>1423357</v>
      </c>
      <c r="D766" s="261" t="s">
        <v>1372</v>
      </c>
      <c r="E766" s="262" t="s">
        <v>559</v>
      </c>
    </row>
    <row r="767" spans="2:5" ht="20.100000000000001" customHeight="1" x14ac:dyDescent="0.25">
      <c r="B767" s="259">
        <v>1423000</v>
      </c>
      <c r="C767" s="260">
        <v>1423358</v>
      </c>
      <c r="D767" s="261" t="s">
        <v>1373</v>
      </c>
      <c r="E767" s="262" t="s">
        <v>559</v>
      </c>
    </row>
    <row r="768" spans="2:5" ht="20.100000000000001" customHeight="1" x14ac:dyDescent="0.25">
      <c r="B768" s="259">
        <v>1423000</v>
      </c>
      <c r="C768" s="260">
        <v>1423359</v>
      </c>
      <c r="D768" s="261" t="s">
        <v>1374</v>
      </c>
      <c r="E768" s="262" t="s">
        <v>559</v>
      </c>
    </row>
    <row r="769" spans="2:5" ht="20.100000000000001" customHeight="1" x14ac:dyDescent="0.25">
      <c r="B769" s="259">
        <v>1423000</v>
      </c>
      <c r="C769" s="260">
        <v>1423360</v>
      </c>
      <c r="D769" s="261" t="s">
        <v>1375</v>
      </c>
      <c r="E769" s="262" t="s">
        <v>559</v>
      </c>
    </row>
    <row r="770" spans="2:5" ht="20.100000000000001" customHeight="1" x14ac:dyDescent="0.25">
      <c r="B770" s="259">
        <v>1423000</v>
      </c>
      <c r="C770" s="260">
        <v>1423361</v>
      </c>
      <c r="D770" s="261" t="s">
        <v>1376</v>
      </c>
      <c r="E770" s="262" t="s">
        <v>559</v>
      </c>
    </row>
    <row r="771" spans="2:5" ht="20.100000000000001" customHeight="1" x14ac:dyDescent="0.25">
      <c r="B771" s="259">
        <v>1423000</v>
      </c>
      <c r="C771" s="260">
        <v>1423362</v>
      </c>
      <c r="D771" s="261" t="s">
        <v>1377</v>
      </c>
      <c r="E771" s="262" t="s">
        <v>559</v>
      </c>
    </row>
    <row r="772" spans="2:5" ht="20.100000000000001" customHeight="1" x14ac:dyDescent="0.25">
      <c r="B772" s="259">
        <v>1423000</v>
      </c>
      <c r="C772" s="260">
        <v>1423363</v>
      </c>
      <c r="D772" s="261" t="s">
        <v>1378</v>
      </c>
      <c r="E772" s="262" t="s">
        <v>559</v>
      </c>
    </row>
    <row r="773" spans="2:5" ht="20.100000000000001" customHeight="1" x14ac:dyDescent="0.25">
      <c r="B773" s="259">
        <v>1423000</v>
      </c>
      <c r="C773" s="260">
        <v>1423364</v>
      </c>
      <c r="D773" s="261" t="s">
        <v>1379</v>
      </c>
      <c r="E773" s="262" t="s">
        <v>559</v>
      </c>
    </row>
    <row r="774" spans="2:5" ht="20.100000000000001" customHeight="1" x14ac:dyDescent="0.25">
      <c r="B774" s="259">
        <v>1423000</v>
      </c>
      <c r="C774" s="260">
        <v>1423365</v>
      </c>
      <c r="D774" s="261" t="s">
        <v>1380</v>
      </c>
      <c r="E774" s="262" t="s">
        <v>559</v>
      </c>
    </row>
    <row r="775" spans="2:5" ht="20.100000000000001" customHeight="1" x14ac:dyDescent="0.25">
      <c r="B775" s="259">
        <v>1423000</v>
      </c>
      <c r="C775" s="260">
        <v>1423366</v>
      </c>
      <c r="D775" s="261" t="s">
        <v>1381</v>
      </c>
      <c r="E775" s="262" t="s">
        <v>559</v>
      </c>
    </row>
    <row r="776" spans="2:5" ht="20.100000000000001" customHeight="1" x14ac:dyDescent="0.25">
      <c r="B776" s="259">
        <v>1423000</v>
      </c>
      <c r="C776" s="260">
        <v>1423367</v>
      </c>
      <c r="D776" s="261" t="s">
        <v>1382</v>
      </c>
      <c r="E776" s="262" t="s">
        <v>559</v>
      </c>
    </row>
    <row r="777" spans="2:5" ht="20.100000000000001" customHeight="1" x14ac:dyDescent="0.25">
      <c r="B777" s="259">
        <v>1423000</v>
      </c>
      <c r="C777" s="260">
        <v>1423368</v>
      </c>
      <c r="D777" s="261" t="s">
        <v>1383</v>
      </c>
      <c r="E777" s="262" t="s">
        <v>559</v>
      </c>
    </row>
    <row r="778" spans="2:5" ht="20.100000000000001" customHeight="1" x14ac:dyDescent="0.25">
      <c r="B778" s="259">
        <v>1423000</v>
      </c>
      <c r="C778" s="260">
        <v>1423369</v>
      </c>
      <c r="D778" s="261" t="s">
        <v>1384</v>
      </c>
      <c r="E778" s="262" t="s">
        <v>559</v>
      </c>
    </row>
    <row r="779" spans="2:5" ht="20.100000000000001" customHeight="1" x14ac:dyDescent="0.25">
      <c r="B779" s="259">
        <v>1423000</v>
      </c>
      <c r="C779" s="260">
        <v>1423370</v>
      </c>
      <c r="D779" s="261" t="s">
        <v>1385</v>
      </c>
      <c r="E779" s="262" t="s">
        <v>559</v>
      </c>
    </row>
    <row r="780" spans="2:5" ht="20.100000000000001" customHeight="1" x14ac:dyDescent="0.25">
      <c r="B780" s="259">
        <v>1423000</v>
      </c>
      <c r="C780" s="260">
        <v>1423371</v>
      </c>
      <c r="D780" s="261" t="s">
        <v>1386</v>
      </c>
      <c r="E780" s="262" t="s">
        <v>559</v>
      </c>
    </row>
    <row r="781" spans="2:5" ht="20.100000000000001" customHeight="1" x14ac:dyDescent="0.25">
      <c r="B781" s="259">
        <v>1423000</v>
      </c>
      <c r="C781" s="260">
        <v>1423372</v>
      </c>
      <c r="D781" s="261" t="s">
        <v>1387</v>
      </c>
      <c r="E781" s="262" t="s">
        <v>559</v>
      </c>
    </row>
    <row r="782" spans="2:5" ht="20.100000000000001" customHeight="1" x14ac:dyDescent="0.25">
      <c r="B782" s="259">
        <v>1423000</v>
      </c>
      <c r="C782" s="260">
        <v>1423373</v>
      </c>
      <c r="D782" s="261" t="s">
        <v>1388</v>
      </c>
      <c r="E782" s="262" t="s">
        <v>559</v>
      </c>
    </row>
    <row r="783" spans="2:5" ht="20.100000000000001" customHeight="1" x14ac:dyDescent="0.25">
      <c r="B783" s="259">
        <v>1423000</v>
      </c>
      <c r="C783" s="260">
        <v>1423374</v>
      </c>
      <c r="D783" s="261" t="s">
        <v>1389</v>
      </c>
      <c r="E783" s="262" t="s">
        <v>559</v>
      </c>
    </row>
    <row r="784" spans="2:5" ht="20.100000000000001" customHeight="1" x14ac:dyDescent="0.25">
      <c r="B784" s="259">
        <v>1423000</v>
      </c>
      <c r="C784" s="260">
        <v>1423375</v>
      </c>
      <c r="D784" s="261" t="s">
        <v>1390</v>
      </c>
      <c r="E784" s="262" t="s">
        <v>559</v>
      </c>
    </row>
    <row r="785" spans="2:5" ht="20.100000000000001" customHeight="1" x14ac:dyDescent="0.25">
      <c r="B785" s="259">
        <v>1423000</v>
      </c>
      <c r="C785" s="260">
        <v>1423376</v>
      </c>
      <c r="D785" s="261" t="s">
        <v>1391</v>
      </c>
      <c r="E785" s="262" t="s">
        <v>559</v>
      </c>
    </row>
    <row r="786" spans="2:5" ht="20.100000000000001" customHeight="1" x14ac:dyDescent="0.25">
      <c r="B786" s="259">
        <v>1423000</v>
      </c>
      <c r="C786" s="260">
        <v>1423377</v>
      </c>
      <c r="D786" s="261" t="s">
        <v>1392</v>
      </c>
      <c r="E786" s="262" t="s">
        <v>559</v>
      </c>
    </row>
    <row r="787" spans="2:5" ht="20.100000000000001" customHeight="1" x14ac:dyDescent="0.25">
      <c r="B787" s="259">
        <v>1423000</v>
      </c>
      <c r="C787" s="260">
        <v>1423378</v>
      </c>
      <c r="D787" s="261" t="s">
        <v>1393</v>
      </c>
      <c r="E787" s="262" t="s">
        <v>559</v>
      </c>
    </row>
    <row r="788" spans="2:5" ht="20.100000000000001" customHeight="1" x14ac:dyDescent="0.25">
      <c r="B788" s="259">
        <v>1423000</v>
      </c>
      <c r="C788" s="260">
        <v>1423379</v>
      </c>
      <c r="D788" s="261" t="s">
        <v>1394</v>
      </c>
      <c r="E788" s="262" t="s">
        <v>559</v>
      </c>
    </row>
    <row r="789" spans="2:5" ht="20.100000000000001" customHeight="1" x14ac:dyDescent="0.25">
      <c r="B789" s="259">
        <v>1423000</v>
      </c>
      <c r="C789" s="260">
        <v>1423380</v>
      </c>
      <c r="D789" s="261" t="s">
        <v>1395</v>
      </c>
      <c r="E789" s="262" t="s">
        <v>559</v>
      </c>
    </row>
    <row r="790" spans="2:5" ht="20.100000000000001" customHeight="1" x14ac:dyDescent="0.25">
      <c r="B790" s="259">
        <v>1423000</v>
      </c>
      <c r="C790" s="260">
        <v>1423381</v>
      </c>
      <c r="D790" s="261" t="s">
        <v>1396</v>
      </c>
      <c r="E790" s="262" t="s">
        <v>559</v>
      </c>
    </row>
    <row r="791" spans="2:5" ht="20.100000000000001" customHeight="1" x14ac:dyDescent="0.25">
      <c r="B791" s="259">
        <v>1423000</v>
      </c>
      <c r="C791" s="260">
        <v>1423382</v>
      </c>
      <c r="D791" s="261" t="s">
        <v>1397</v>
      </c>
      <c r="E791" s="262" t="s">
        <v>559</v>
      </c>
    </row>
    <row r="792" spans="2:5" ht="20.100000000000001" customHeight="1" x14ac:dyDescent="0.25">
      <c r="B792" s="259">
        <v>1423000</v>
      </c>
      <c r="C792" s="260">
        <v>1423383</v>
      </c>
      <c r="D792" s="261" t="s">
        <v>1398</v>
      </c>
      <c r="E792" s="262" t="s">
        <v>559</v>
      </c>
    </row>
    <row r="793" spans="2:5" ht="20.100000000000001" customHeight="1" x14ac:dyDescent="0.25">
      <c r="B793" s="259">
        <v>1423000</v>
      </c>
      <c r="C793" s="260">
        <v>1423384</v>
      </c>
      <c r="D793" s="261" t="s">
        <v>1399</v>
      </c>
      <c r="E793" s="262" t="s">
        <v>559</v>
      </c>
    </row>
    <row r="794" spans="2:5" ht="20.100000000000001" customHeight="1" x14ac:dyDescent="0.25">
      <c r="B794" s="259">
        <v>1423000</v>
      </c>
      <c r="C794" s="260">
        <v>1423385</v>
      </c>
      <c r="D794" s="261" t="s">
        <v>1400</v>
      </c>
      <c r="E794" s="262" t="s">
        <v>559</v>
      </c>
    </row>
    <row r="795" spans="2:5" ht="20.100000000000001" customHeight="1" x14ac:dyDescent="0.25">
      <c r="B795" s="259">
        <v>1423000</v>
      </c>
      <c r="C795" s="260">
        <v>1423386</v>
      </c>
      <c r="D795" s="261" t="s">
        <v>1401</v>
      </c>
      <c r="E795" s="262" t="s">
        <v>559</v>
      </c>
    </row>
    <row r="796" spans="2:5" ht="20.100000000000001" customHeight="1" x14ac:dyDescent="0.25">
      <c r="B796" s="259">
        <v>1423000</v>
      </c>
      <c r="C796" s="260">
        <v>1423387</v>
      </c>
      <c r="D796" s="261" t="s">
        <v>1402</v>
      </c>
      <c r="E796" s="262" t="s">
        <v>559</v>
      </c>
    </row>
    <row r="797" spans="2:5" ht="20.100000000000001" customHeight="1" x14ac:dyDescent="0.25">
      <c r="B797" s="259">
        <v>1423000</v>
      </c>
      <c r="C797" s="260">
        <v>1423388</v>
      </c>
      <c r="D797" s="261" t="s">
        <v>1403</v>
      </c>
      <c r="E797" s="262" t="s">
        <v>559</v>
      </c>
    </row>
    <row r="798" spans="2:5" ht="20.100000000000001" customHeight="1" x14ac:dyDescent="0.25">
      <c r="B798" s="259">
        <v>1423000</v>
      </c>
      <c r="C798" s="260">
        <v>1423389</v>
      </c>
      <c r="D798" s="261" t="s">
        <v>1404</v>
      </c>
      <c r="E798" s="262" t="s">
        <v>559</v>
      </c>
    </row>
    <row r="799" spans="2:5" ht="20.100000000000001" customHeight="1" x14ac:dyDescent="0.25">
      <c r="B799" s="259">
        <v>1423000</v>
      </c>
      <c r="C799" s="260">
        <v>1423390</v>
      </c>
      <c r="D799" s="261" t="s">
        <v>1405</v>
      </c>
      <c r="E799" s="262" t="s">
        <v>559</v>
      </c>
    </row>
    <row r="800" spans="2:5" ht="20.100000000000001" customHeight="1" x14ac:dyDescent="0.25">
      <c r="B800" s="259">
        <v>1423000</v>
      </c>
      <c r="C800" s="260">
        <v>1423391</v>
      </c>
      <c r="D800" s="261" t="s">
        <v>1406</v>
      </c>
      <c r="E800" s="262" t="s">
        <v>559</v>
      </c>
    </row>
    <row r="801" spans="2:5" ht="20.100000000000001" customHeight="1" x14ac:dyDescent="0.25">
      <c r="B801" s="259">
        <v>1423000</v>
      </c>
      <c r="C801" s="260">
        <v>1423392</v>
      </c>
      <c r="D801" s="261" t="s">
        <v>1407</v>
      </c>
      <c r="E801" s="262" t="s">
        <v>559</v>
      </c>
    </row>
    <row r="802" spans="2:5" ht="20.100000000000001" customHeight="1" x14ac:dyDescent="0.25">
      <c r="B802" s="259">
        <v>1423000</v>
      </c>
      <c r="C802" s="260">
        <v>1423393</v>
      </c>
      <c r="D802" s="261" t="s">
        <v>1408</v>
      </c>
      <c r="E802" s="262" t="s">
        <v>559</v>
      </c>
    </row>
    <row r="803" spans="2:5" ht="20.100000000000001" customHeight="1" x14ac:dyDescent="0.25">
      <c r="B803" s="259">
        <v>1423000</v>
      </c>
      <c r="C803" s="260">
        <v>1423394</v>
      </c>
      <c r="D803" s="261" t="s">
        <v>657</v>
      </c>
      <c r="E803" s="262" t="s">
        <v>559</v>
      </c>
    </row>
    <row r="804" spans="2:5" ht="20.100000000000001" customHeight="1" x14ac:dyDescent="0.25">
      <c r="B804" s="259">
        <v>1423000</v>
      </c>
      <c r="C804" s="260">
        <v>1423395</v>
      </c>
      <c r="D804" s="261" t="s">
        <v>1409</v>
      </c>
      <c r="E804" s="262" t="s">
        <v>559</v>
      </c>
    </row>
    <row r="805" spans="2:5" ht="20.100000000000001" customHeight="1" x14ac:dyDescent="0.25">
      <c r="B805" s="259">
        <v>1423000</v>
      </c>
      <c r="C805" s="260">
        <v>1423396</v>
      </c>
      <c r="D805" s="261" t="s">
        <v>1410</v>
      </c>
      <c r="E805" s="262" t="s">
        <v>559</v>
      </c>
    </row>
    <row r="806" spans="2:5" ht="20.100000000000001" customHeight="1" x14ac:dyDescent="0.25">
      <c r="B806" s="259">
        <v>1423000</v>
      </c>
      <c r="C806" s="260">
        <v>1423397</v>
      </c>
      <c r="D806" s="261" t="s">
        <v>1411</v>
      </c>
      <c r="E806" s="262" t="s">
        <v>559</v>
      </c>
    </row>
    <row r="807" spans="2:5" ht="20.100000000000001" customHeight="1" x14ac:dyDescent="0.25">
      <c r="B807" s="259">
        <v>1423000</v>
      </c>
      <c r="C807" s="260">
        <v>1423398</v>
      </c>
      <c r="D807" s="261" t="s">
        <v>1412</v>
      </c>
      <c r="E807" s="262" t="s">
        <v>559</v>
      </c>
    </row>
    <row r="808" spans="2:5" ht="20.100000000000001" customHeight="1" x14ac:dyDescent="0.25">
      <c r="B808" s="259">
        <v>1423000</v>
      </c>
      <c r="C808" s="260">
        <v>1423399</v>
      </c>
      <c r="D808" s="261" t="s">
        <v>1413</v>
      </c>
      <c r="E808" s="262" t="s">
        <v>559</v>
      </c>
    </row>
    <row r="809" spans="2:5" ht="20.100000000000001" customHeight="1" x14ac:dyDescent="0.25">
      <c r="B809" s="259">
        <v>1423000</v>
      </c>
      <c r="C809" s="260">
        <v>1423400</v>
      </c>
      <c r="D809" s="261" t="s">
        <v>1414</v>
      </c>
      <c r="E809" s="262" t="s">
        <v>559</v>
      </c>
    </row>
    <row r="810" spans="2:5" ht="20.100000000000001" customHeight="1" x14ac:dyDescent="0.25">
      <c r="B810" s="259">
        <v>1423000</v>
      </c>
      <c r="C810" s="260">
        <v>1423401</v>
      </c>
      <c r="D810" s="261" t="s">
        <v>1415</v>
      </c>
      <c r="E810" s="262" t="s">
        <v>559</v>
      </c>
    </row>
    <row r="811" spans="2:5" ht="20.100000000000001" customHeight="1" x14ac:dyDescent="0.25">
      <c r="B811" s="259">
        <v>1423000</v>
      </c>
      <c r="C811" s="260">
        <v>1423402</v>
      </c>
      <c r="D811" s="261" t="s">
        <v>1416</v>
      </c>
      <c r="E811" s="262" t="s">
        <v>559</v>
      </c>
    </row>
    <row r="812" spans="2:5" ht="20.100000000000001" customHeight="1" x14ac:dyDescent="0.25">
      <c r="B812" s="259">
        <v>1423000</v>
      </c>
      <c r="C812" s="260">
        <v>1423403</v>
      </c>
      <c r="D812" s="261" t="s">
        <v>1417</v>
      </c>
      <c r="E812" s="262" t="s">
        <v>559</v>
      </c>
    </row>
    <row r="813" spans="2:5" ht="20.100000000000001" customHeight="1" x14ac:dyDescent="0.25">
      <c r="B813" s="259">
        <v>1423000</v>
      </c>
      <c r="C813" s="260">
        <v>1423404</v>
      </c>
      <c r="D813" s="261" t="s">
        <v>1418</v>
      </c>
      <c r="E813" s="262" t="s">
        <v>559</v>
      </c>
    </row>
    <row r="814" spans="2:5" ht="20.100000000000001" customHeight="1" x14ac:dyDescent="0.25">
      <c r="B814" s="259">
        <v>1423000</v>
      </c>
      <c r="C814" s="260">
        <v>1423405</v>
      </c>
      <c r="D814" s="261" t="s">
        <v>1419</v>
      </c>
      <c r="E814" s="262" t="s">
        <v>559</v>
      </c>
    </row>
    <row r="815" spans="2:5" ht="20.100000000000001" customHeight="1" x14ac:dyDescent="0.25">
      <c r="B815" s="259">
        <v>1423000</v>
      </c>
      <c r="C815" s="260">
        <v>1423406</v>
      </c>
      <c r="D815" s="261" t="s">
        <v>1420</v>
      </c>
      <c r="E815" s="262" t="s">
        <v>559</v>
      </c>
    </row>
    <row r="816" spans="2:5" ht="20.100000000000001" customHeight="1" x14ac:dyDescent="0.25">
      <c r="B816" s="259">
        <v>1423000</v>
      </c>
      <c r="C816" s="260">
        <v>1423407</v>
      </c>
      <c r="D816" s="261" t="s">
        <v>1421</v>
      </c>
      <c r="E816" s="262" t="s">
        <v>559</v>
      </c>
    </row>
    <row r="817" spans="2:5" ht="20.100000000000001" customHeight="1" x14ac:dyDescent="0.25">
      <c r="B817" s="259">
        <v>1423000</v>
      </c>
      <c r="C817" s="260">
        <v>1423408</v>
      </c>
      <c r="D817" s="261" t="s">
        <v>1422</v>
      </c>
      <c r="E817" s="262" t="s">
        <v>559</v>
      </c>
    </row>
    <row r="818" spans="2:5" ht="20.100000000000001" customHeight="1" x14ac:dyDescent="0.25">
      <c r="B818" s="259">
        <v>1423000</v>
      </c>
      <c r="C818" s="260">
        <v>1423409</v>
      </c>
      <c r="D818" s="261" t="s">
        <v>1423</v>
      </c>
      <c r="E818" s="262" t="s">
        <v>559</v>
      </c>
    </row>
    <row r="819" spans="2:5" ht="20.100000000000001" customHeight="1" x14ac:dyDescent="0.25">
      <c r="B819" s="259">
        <v>1423000</v>
      </c>
      <c r="C819" s="260">
        <v>1423410</v>
      </c>
      <c r="D819" s="261" t="s">
        <v>1424</v>
      </c>
      <c r="E819" s="262" t="s">
        <v>559</v>
      </c>
    </row>
    <row r="820" spans="2:5" ht="20.100000000000001" customHeight="1" x14ac:dyDescent="0.25">
      <c r="B820" s="259">
        <v>1423000</v>
      </c>
      <c r="C820" s="260">
        <v>1423411</v>
      </c>
      <c r="D820" s="261" t="s">
        <v>1425</v>
      </c>
      <c r="E820" s="262" t="s">
        <v>559</v>
      </c>
    </row>
    <row r="821" spans="2:5" ht="20.100000000000001" customHeight="1" x14ac:dyDescent="0.25">
      <c r="B821" s="259">
        <v>1423000</v>
      </c>
      <c r="C821" s="260">
        <v>1423412</v>
      </c>
      <c r="D821" s="261" t="s">
        <v>1426</v>
      </c>
      <c r="E821" s="262" t="s">
        <v>559</v>
      </c>
    </row>
    <row r="822" spans="2:5" ht="20.100000000000001" customHeight="1" x14ac:dyDescent="0.25">
      <c r="B822" s="259">
        <v>1423000</v>
      </c>
      <c r="C822" s="260">
        <v>1423413</v>
      </c>
      <c r="D822" s="261" t="s">
        <v>1427</v>
      </c>
      <c r="E822" s="262" t="s">
        <v>559</v>
      </c>
    </row>
    <row r="823" spans="2:5" ht="20.100000000000001" customHeight="1" x14ac:dyDescent="0.25">
      <c r="B823" s="259">
        <v>1423000</v>
      </c>
      <c r="C823" s="260">
        <v>1423414</v>
      </c>
      <c r="D823" s="261" t="s">
        <v>1428</v>
      </c>
      <c r="E823" s="262" t="s">
        <v>559</v>
      </c>
    </row>
    <row r="824" spans="2:5" ht="20.100000000000001" customHeight="1" x14ac:dyDescent="0.25">
      <c r="B824" s="259">
        <v>1423000</v>
      </c>
      <c r="C824" s="260">
        <v>1423415</v>
      </c>
      <c r="D824" s="261" t="s">
        <v>1429</v>
      </c>
      <c r="E824" s="262" t="s">
        <v>559</v>
      </c>
    </row>
    <row r="825" spans="2:5" ht="20.100000000000001" customHeight="1" x14ac:dyDescent="0.25">
      <c r="B825" s="259">
        <v>1423000</v>
      </c>
      <c r="C825" s="260">
        <v>1423416</v>
      </c>
      <c r="D825" s="261" t="s">
        <v>1430</v>
      </c>
      <c r="E825" s="262" t="s">
        <v>559</v>
      </c>
    </row>
    <row r="826" spans="2:5" ht="20.100000000000001" customHeight="1" x14ac:dyDescent="0.25">
      <c r="B826" s="259">
        <v>1423000</v>
      </c>
      <c r="C826" s="260">
        <v>1423417</v>
      </c>
      <c r="D826" s="261" t="s">
        <v>1431</v>
      </c>
      <c r="E826" s="262" t="s">
        <v>559</v>
      </c>
    </row>
    <row r="827" spans="2:5" ht="20.100000000000001" customHeight="1" x14ac:dyDescent="0.25">
      <c r="B827" s="259">
        <v>1423000</v>
      </c>
      <c r="C827" s="260">
        <v>1423418</v>
      </c>
      <c r="D827" s="261" t="s">
        <v>1432</v>
      </c>
      <c r="E827" s="262" t="s">
        <v>559</v>
      </c>
    </row>
    <row r="828" spans="2:5" ht="20.100000000000001" customHeight="1" x14ac:dyDescent="0.25">
      <c r="B828" s="259">
        <v>1423000</v>
      </c>
      <c r="C828" s="260">
        <v>1423419</v>
      </c>
      <c r="D828" s="261" t="s">
        <v>1433</v>
      </c>
      <c r="E828" s="262" t="s">
        <v>559</v>
      </c>
    </row>
    <row r="829" spans="2:5" ht="20.100000000000001" customHeight="1" x14ac:dyDescent="0.25">
      <c r="B829" s="259">
        <v>1423000</v>
      </c>
      <c r="C829" s="260">
        <v>1423420</v>
      </c>
      <c r="D829" s="261" t="s">
        <v>1434</v>
      </c>
      <c r="E829" s="262" t="s">
        <v>559</v>
      </c>
    </row>
    <row r="830" spans="2:5" ht="20.100000000000001" customHeight="1" x14ac:dyDescent="0.25">
      <c r="B830" s="259">
        <v>1423000</v>
      </c>
      <c r="C830" s="260">
        <v>1423421</v>
      </c>
      <c r="D830" s="261" t="s">
        <v>1435</v>
      </c>
      <c r="E830" s="262" t="s">
        <v>559</v>
      </c>
    </row>
    <row r="831" spans="2:5" ht="20.100000000000001" customHeight="1" x14ac:dyDescent="0.25">
      <c r="B831" s="259">
        <v>1423000</v>
      </c>
      <c r="C831" s="260">
        <v>1423422</v>
      </c>
      <c r="D831" s="261" t="s">
        <v>1436</v>
      </c>
      <c r="E831" s="262" t="s">
        <v>559</v>
      </c>
    </row>
    <row r="832" spans="2:5" ht="20.100000000000001" customHeight="1" x14ac:dyDescent="0.25">
      <c r="B832" s="259">
        <v>1423000</v>
      </c>
      <c r="C832" s="260">
        <v>1423423</v>
      </c>
      <c r="D832" s="261" t="s">
        <v>1437</v>
      </c>
      <c r="E832" s="262" t="s">
        <v>559</v>
      </c>
    </row>
    <row r="833" spans="2:5" ht="20.100000000000001" customHeight="1" x14ac:dyDescent="0.25">
      <c r="B833" s="259">
        <v>1423000</v>
      </c>
      <c r="C833" s="260">
        <v>1423424</v>
      </c>
      <c r="D833" s="261" t="s">
        <v>1438</v>
      </c>
      <c r="E833" s="262" t="s">
        <v>559</v>
      </c>
    </row>
    <row r="834" spans="2:5" ht="20.100000000000001" customHeight="1" x14ac:dyDescent="0.25">
      <c r="B834" s="259">
        <v>1423000</v>
      </c>
      <c r="C834" s="260">
        <v>1423425</v>
      </c>
      <c r="D834" s="261" t="s">
        <v>1439</v>
      </c>
      <c r="E834" s="262" t="s">
        <v>559</v>
      </c>
    </row>
    <row r="835" spans="2:5" ht="20.100000000000001" customHeight="1" x14ac:dyDescent="0.25">
      <c r="B835" s="259">
        <v>1423000</v>
      </c>
      <c r="C835" s="260">
        <v>1423426</v>
      </c>
      <c r="D835" s="261" t="s">
        <v>1021</v>
      </c>
      <c r="E835" s="262" t="s">
        <v>559</v>
      </c>
    </row>
    <row r="836" spans="2:5" ht="20.100000000000001" customHeight="1" x14ac:dyDescent="0.25">
      <c r="B836" s="259">
        <v>1423000</v>
      </c>
      <c r="C836" s="260">
        <v>1423427</v>
      </c>
      <c r="D836" s="261" t="s">
        <v>1440</v>
      </c>
      <c r="E836" s="262" t="s">
        <v>559</v>
      </c>
    </row>
    <row r="837" spans="2:5" ht="20.100000000000001" customHeight="1" x14ac:dyDescent="0.25">
      <c r="B837" s="259">
        <v>1423000</v>
      </c>
      <c r="C837" s="260">
        <v>1423428</v>
      </c>
      <c r="D837" s="261" t="s">
        <v>1441</v>
      </c>
      <c r="E837" s="262" t="s">
        <v>559</v>
      </c>
    </row>
    <row r="838" spans="2:5" ht="20.100000000000001" customHeight="1" x14ac:dyDescent="0.25">
      <c r="B838" s="259">
        <v>1423000</v>
      </c>
      <c r="C838" s="260">
        <v>1423429</v>
      </c>
      <c r="D838" s="261" t="s">
        <v>1442</v>
      </c>
      <c r="E838" s="262" t="s">
        <v>559</v>
      </c>
    </row>
    <row r="839" spans="2:5" ht="20.100000000000001" customHeight="1" x14ac:dyDescent="0.25">
      <c r="B839" s="259">
        <v>1423000</v>
      </c>
      <c r="C839" s="260">
        <v>1423430</v>
      </c>
      <c r="D839" s="261" t="s">
        <v>1443</v>
      </c>
      <c r="E839" s="262" t="s">
        <v>559</v>
      </c>
    </row>
    <row r="840" spans="2:5" ht="20.100000000000001" customHeight="1" x14ac:dyDescent="0.25">
      <c r="B840" s="259">
        <v>1423000</v>
      </c>
      <c r="C840" s="260">
        <v>1423431</v>
      </c>
      <c r="D840" s="261" t="s">
        <v>1444</v>
      </c>
      <c r="E840" s="262" t="s">
        <v>559</v>
      </c>
    </row>
    <row r="841" spans="2:5" ht="20.100000000000001" customHeight="1" x14ac:dyDescent="0.25">
      <c r="B841" s="259">
        <v>1423000</v>
      </c>
      <c r="C841" s="260">
        <v>1423432</v>
      </c>
      <c r="D841" s="261" t="s">
        <v>1445</v>
      </c>
      <c r="E841" s="262" t="s">
        <v>559</v>
      </c>
    </row>
    <row r="842" spans="2:5" ht="20.100000000000001" customHeight="1" x14ac:dyDescent="0.25">
      <c r="B842" s="259">
        <v>1423000</v>
      </c>
      <c r="C842" s="260">
        <v>1423433</v>
      </c>
      <c r="D842" s="261" t="s">
        <v>1446</v>
      </c>
      <c r="E842" s="262" t="s">
        <v>559</v>
      </c>
    </row>
    <row r="843" spans="2:5" ht="20.100000000000001" customHeight="1" x14ac:dyDescent="0.25">
      <c r="B843" s="259">
        <v>1423000</v>
      </c>
      <c r="C843" s="260">
        <v>1423434</v>
      </c>
      <c r="D843" s="261" t="s">
        <v>1447</v>
      </c>
      <c r="E843" s="262" t="s">
        <v>559</v>
      </c>
    </row>
    <row r="844" spans="2:5" ht="20.100000000000001" customHeight="1" x14ac:dyDescent="0.25">
      <c r="B844" s="259">
        <v>1423000</v>
      </c>
      <c r="C844" s="260">
        <v>1423435</v>
      </c>
      <c r="D844" s="261" t="s">
        <v>1448</v>
      </c>
      <c r="E844" s="262" t="s">
        <v>559</v>
      </c>
    </row>
    <row r="845" spans="2:5" ht="20.100000000000001" customHeight="1" x14ac:dyDescent="0.25">
      <c r="B845" s="259">
        <v>1423000</v>
      </c>
      <c r="C845" s="260">
        <v>1423436</v>
      </c>
      <c r="D845" s="261" t="s">
        <v>1449</v>
      </c>
      <c r="E845" s="262" t="s">
        <v>559</v>
      </c>
    </row>
    <row r="846" spans="2:5" ht="20.100000000000001" customHeight="1" x14ac:dyDescent="0.25">
      <c r="B846" s="259">
        <v>1423000</v>
      </c>
      <c r="C846" s="260">
        <v>1423437</v>
      </c>
      <c r="D846" s="261" t="s">
        <v>1450</v>
      </c>
      <c r="E846" s="262" t="s">
        <v>559</v>
      </c>
    </row>
    <row r="847" spans="2:5" ht="20.100000000000001" customHeight="1" x14ac:dyDescent="0.25">
      <c r="B847" s="259">
        <v>1423000</v>
      </c>
      <c r="C847" s="260">
        <v>1423438</v>
      </c>
      <c r="D847" s="261" t="s">
        <v>1451</v>
      </c>
      <c r="E847" s="262" t="s">
        <v>559</v>
      </c>
    </row>
    <row r="848" spans="2:5" ht="20.100000000000001" customHeight="1" x14ac:dyDescent="0.25">
      <c r="B848" s="259">
        <v>1423000</v>
      </c>
      <c r="C848" s="260">
        <v>1423439</v>
      </c>
      <c r="D848" s="261" t="s">
        <v>1452</v>
      </c>
      <c r="E848" s="262" t="s">
        <v>559</v>
      </c>
    </row>
    <row r="849" spans="2:5" ht="20.100000000000001" customHeight="1" x14ac:dyDescent="0.25">
      <c r="B849" s="259">
        <v>1423000</v>
      </c>
      <c r="C849" s="260">
        <v>1423440</v>
      </c>
      <c r="D849" s="261" t="s">
        <v>1453</v>
      </c>
      <c r="E849" s="262" t="s">
        <v>559</v>
      </c>
    </row>
    <row r="850" spans="2:5" ht="20.100000000000001" customHeight="1" x14ac:dyDescent="0.25">
      <c r="B850" s="259">
        <v>1423000</v>
      </c>
      <c r="C850" s="260">
        <v>1423441</v>
      </c>
      <c r="D850" s="261" t="s">
        <v>1454</v>
      </c>
      <c r="E850" s="262" t="s">
        <v>559</v>
      </c>
    </row>
    <row r="851" spans="2:5" ht="20.100000000000001" customHeight="1" x14ac:dyDescent="0.25">
      <c r="B851" s="259">
        <v>1423000</v>
      </c>
      <c r="C851" s="260">
        <v>1423442</v>
      </c>
      <c r="D851" s="261" t="s">
        <v>1455</v>
      </c>
      <c r="E851" s="262" t="s">
        <v>559</v>
      </c>
    </row>
    <row r="852" spans="2:5" ht="20.100000000000001" customHeight="1" x14ac:dyDescent="0.25">
      <c r="B852" s="259">
        <v>1423000</v>
      </c>
      <c r="C852" s="260">
        <v>1423443</v>
      </c>
      <c r="D852" s="261" t="s">
        <v>1456</v>
      </c>
      <c r="E852" s="262" t="s">
        <v>559</v>
      </c>
    </row>
    <row r="853" spans="2:5" ht="20.100000000000001" customHeight="1" x14ac:dyDescent="0.25">
      <c r="B853" s="259">
        <v>1423000</v>
      </c>
      <c r="C853" s="260">
        <v>1423444</v>
      </c>
      <c r="D853" s="261" t="s">
        <v>1457</v>
      </c>
      <c r="E853" s="262" t="s">
        <v>559</v>
      </c>
    </row>
    <row r="854" spans="2:5" ht="20.100000000000001" customHeight="1" x14ac:dyDescent="0.25">
      <c r="B854" s="259">
        <v>1423000</v>
      </c>
      <c r="C854" s="260">
        <v>1423445</v>
      </c>
      <c r="D854" s="261" t="s">
        <v>1458</v>
      </c>
      <c r="E854" s="262" t="s">
        <v>559</v>
      </c>
    </row>
    <row r="855" spans="2:5" ht="20.100000000000001" customHeight="1" x14ac:dyDescent="0.25">
      <c r="B855" s="259">
        <v>1423000</v>
      </c>
      <c r="C855" s="260">
        <v>1423446</v>
      </c>
      <c r="D855" s="261" t="s">
        <v>1459</v>
      </c>
      <c r="E855" s="262" t="s">
        <v>559</v>
      </c>
    </row>
    <row r="856" spans="2:5" ht="20.100000000000001" customHeight="1" x14ac:dyDescent="0.25">
      <c r="B856" s="259">
        <v>1423000</v>
      </c>
      <c r="C856" s="260">
        <v>1423447</v>
      </c>
      <c r="D856" s="261" t="s">
        <v>1460</v>
      </c>
      <c r="E856" s="262" t="s">
        <v>559</v>
      </c>
    </row>
    <row r="857" spans="2:5" ht="20.100000000000001" customHeight="1" x14ac:dyDescent="0.25">
      <c r="B857" s="259">
        <v>1423000</v>
      </c>
      <c r="C857" s="260">
        <v>1423448</v>
      </c>
      <c r="D857" s="261" t="s">
        <v>1461</v>
      </c>
      <c r="E857" s="262" t="s">
        <v>559</v>
      </c>
    </row>
    <row r="858" spans="2:5" ht="20.100000000000001" customHeight="1" x14ac:dyDescent="0.25">
      <c r="B858" s="259">
        <v>1423000</v>
      </c>
      <c r="C858" s="260">
        <v>1423449</v>
      </c>
      <c r="D858" s="261" t="s">
        <v>1462</v>
      </c>
      <c r="E858" s="262" t="s">
        <v>559</v>
      </c>
    </row>
    <row r="859" spans="2:5" ht="20.100000000000001" customHeight="1" x14ac:dyDescent="0.25">
      <c r="B859" s="259">
        <v>1423000</v>
      </c>
      <c r="C859" s="260">
        <v>1423450</v>
      </c>
      <c r="D859" s="261" t="s">
        <v>1463</v>
      </c>
      <c r="E859" s="262" t="s">
        <v>559</v>
      </c>
    </row>
    <row r="860" spans="2:5" ht="20.100000000000001" customHeight="1" x14ac:dyDescent="0.25">
      <c r="B860" s="259">
        <v>1423000</v>
      </c>
      <c r="C860" s="260">
        <v>1423451</v>
      </c>
      <c r="D860" s="261" t="s">
        <v>1464</v>
      </c>
      <c r="E860" s="262" t="s">
        <v>559</v>
      </c>
    </row>
    <row r="861" spans="2:5" ht="20.100000000000001" customHeight="1" x14ac:dyDescent="0.25">
      <c r="B861" s="259">
        <v>1423000</v>
      </c>
      <c r="C861" s="260">
        <v>1423452</v>
      </c>
      <c r="D861" s="261" t="s">
        <v>1465</v>
      </c>
      <c r="E861" s="262" t="s">
        <v>559</v>
      </c>
    </row>
    <row r="862" spans="2:5" ht="20.100000000000001" customHeight="1" x14ac:dyDescent="0.25">
      <c r="B862" s="259">
        <v>1423000</v>
      </c>
      <c r="C862" s="260">
        <v>1423453</v>
      </c>
      <c r="D862" s="261" t="s">
        <v>1466</v>
      </c>
      <c r="E862" s="262" t="s">
        <v>559</v>
      </c>
    </row>
    <row r="863" spans="2:5" ht="20.100000000000001" customHeight="1" x14ac:dyDescent="0.25">
      <c r="B863" s="259">
        <v>1423000</v>
      </c>
      <c r="C863" s="260">
        <v>1423454</v>
      </c>
      <c r="D863" s="261" t="s">
        <v>1467</v>
      </c>
      <c r="E863" s="262" t="s">
        <v>559</v>
      </c>
    </row>
    <row r="864" spans="2:5" ht="20.100000000000001" customHeight="1" x14ac:dyDescent="0.25">
      <c r="B864" s="259">
        <v>1423000</v>
      </c>
      <c r="C864" s="260">
        <v>1423455</v>
      </c>
      <c r="D864" s="261" t="s">
        <v>1468</v>
      </c>
      <c r="E864" s="262" t="s">
        <v>559</v>
      </c>
    </row>
    <row r="865" spans="2:5" ht="20.100000000000001" customHeight="1" x14ac:dyDescent="0.25">
      <c r="B865" s="259">
        <v>1423000</v>
      </c>
      <c r="C865" s="260">
        <v>1423456</v>
      </c>
      <c r="D865" s="261" t="s">
        <v>1469</v>
      </c>
      <c r="E865" s="262" t="s">
        <v>559</v>
      </c>
    </row>
    <row r="866" spans="2:5" ht="20.100000000000001" customHeight="1" x14ac:dyDescent="0.25">
      <c r="B866" s="259">
        <v>1423000</v>
      </c>
      <c r="C866" s="260">
        <v>1423457</v>
      </c>
      <c r="D866" s="261" t="s">
        <v>1470</v>
      </c>
      <c r="E866" s="262" t="s">
        <v>559</v>
      </c>
    </row>
    <row r="867" spans="2:5" ht="20.100000000000001" customHeight="1" x14ac:dyDescent="0.25">
      <c r="B867" s="259">
        <v>1423000</v>
      </c>
      <c r="C867" s="260">
        <v>1423458</v>
      </c>
      <c r="D867" s="261" t="s">
        <v>1471</v>
      </c>
      <c r="E867" s="262" t="s">
        <v>559</v>
      </c>
    </row>
    <row r="868" spans="2:5" ht="20.100000000000001" customHeight="1" x14ac:dyDescent="0.25">
      <c r="B868" s="259">
        <v>1423000</v>
      </c>
      <c r="C868" s="260">
        <v>1423459</v>
      </c>
      <c r="D868" s="261" t="s">
        <v>1472</v>
      </c>
      <c r="E868" s="262" t="s">
        <v>559</v>
      </c>
    </row>
    <row r="869" spans="2:5" ht="20.100000000000001" customHeight="1" x14ac:dyDescent="0.25">
      <c r="B869" s="259">
        <v>1423000</v>
      </c>
      <c r="C869" s="260">
        <v>1423460</v>
      </c>
      <c r="D869" s="261" t="s">
        <v>1473</v>
      </c>
      <c r="E869" s="262" t="s">
        <v>559</v>
      </c>
    </row>
    <row r="870" spans="2:5" ht="20.100000000000001" customHeight="1" x14ac:dyDescent="0.25">
      <c r="B870" s="259">
        <v>1423000</v>
      </c>
      <c r="C870" s="260">
        <v>1423461</v>
      </c>
      <c r="D870" s="261" t="s">
        <v>1474</v>
      </c>
      <c r="E870" s="262" t="s">
        <v>559</v>
      </c>
    </row>
    <row r="871" spans="2:5" ht="20.100000000000001" customHeight="1" x14ac:dyDescent="0.25">
      <c r="B871" s="259">
        <v>1423000</v>
      </c>
      <c r="C871" s="260">
        <v>1423462</v>
      </c>
      <c r="D871" s="261" t="s">
        <v>1475</v>
      </c>
      <c r="E871" s="262" t="s">
        <v>559</v>
      </c>
    </row>
    <row r="872" spans="2:5" ht="20.100000000000001" customHeight="1" x14ac:dyDescent="0.25">
      <c r="B872" s="259">
        <v>1423000</v>
      </c>
      <c r="C872" s="260">
        <v>1423463</v>
      </c>
      <c r="D872" s="261" t="s">
        <v>1476</v>
      </c>
      <c r="E872" s="262" t="s">
        <v>559</v>
      </c>
    </row>
    <row r="873" spans="2:5" ht="20.100000000000001" customHeight="1" x14ac:dyDescent="0.25">
      <c r="B873" s="259">
        <v>1423000</v>
      </c>
      <c r="C873" s="260">
        <v>1423464</v>
      </c>
      <c r="D873" s="261" t="s">
        <v>1477</v>
      </c>
      <c r="E873" s="262" t="s">
        <v>559</v>
      </c>
    </row>
    <row r="874" spans="2:5" ht="20.100000000000001" customHeight="1" x14ac:dyDescent="0.25">
      <c r="B874" s="259">
        <v>1423000</v>
      </c>
      <c r="C874" s="260">
        <v>1423465</v>
      </c>
      <c r="D874" s="261" t="s">
        <v>1478</v>
      </c>
      <c r="E874" s="262" t="s">
        <v>559</v>
      </c>
    </row>
    <row r="875" spans="2:5" ht="20.100000000000001" customHeight="1" x14ac:dyDescent="0.25">
      <c r="B875" s="259">
        <v>1423000</v>
      </c>
      <c r="C875" s="260">
        <v>1423466</v>
      </c>
      <c r="D875" s="261" t="s">
        <v>1479</v>
      </c>
      <c r="E875" s="262" t="s">
        <v>559</v>
      </c>
    </row>
    <row r="876" spans="2:5" ht="20.100000000000001" customHeight="1" x14ac:dyDescent="0.25">
      <c r="B876" s="259">
        <v>1423000</v>
      </c>
      <c r="C876" s="260">
        <v>1423467</v>
      </c>
      <c r="D876" s="261" t="s">
        <v>1480</v>
      </c>
      <c r="E876" s="262" t="s">
        <v>559</v>
      </c>
    </row>
    <row r="877" spans="2:5" ht="20.100000000000001" customHeight="1" x14ac:dyDescent="0.25">
      <c r="B877" s="259">
        <v>1423000</v>
      </c>
      <c r="C877" s="260">
        <v>1423468</v>
      </c>
      <c r="D877" s="261" t="s">
        <v>1481</v>
      </c>
      <c r="E877" s="262" t="s">
        <v>559</v>
      </c>
    </row>
    <row r="878" spans="2:5" ht="20.100000000000001" customHeight="1" x14ac:dyDescent="0.25">
      <c r="B878" s="259">
        <v>1423000</v>
      </c>
      <c r="C878" s="260">
        <v>1423469</v>
      </c>
      <c r="D878" s="261" t="s">
        <v>1482</v>
      </c>
      <c r="E878" s="262" t="s">
        <v>559</v>
      </c>
    </row>
    <row r="879" spans="2:5" ht="20.100000000000001" customHeight="1" x14ac:dyDescent="0.25">
      <c r="B879" s="259">
        <v>1423000</v>
      </c>
      <c r="C879" s="260">
        <v>1423470</v>
      </c>
      <c r="D879" s="261" t="s">
        <v>1483</v>
      </c>
      <c r="E879" s="262" t="s">
        <v>559</v>
      </c>
    </row>
    <row r="880" spans="2:5" ht="20.100000000000001" customHeight="1" x14ac:dyDescent="0.25">
      <c r="B880" s="259">
        <v>1423000</v>
      </c>
      <c r="C880" s="260">
        <v>1423471</v>
      </c>
      <c r="D880" s="261" t="s">
        <v>1484</v>
      </c>
      <c r="E880" s="262" t="s">
        <v>559</v>
      </c>
    </row>
    <row r="881" spans="2:5" ht="20.100000000000001" customHeight="1" x14ac:dyDescent="0.25">
      <c r="B881" s="259">
        <v>1423000</v>
      </c>
      <c r="C881" s="260">
        <v>1423472</v>
      </c>
      <c r="D881" s="261" t="s">
        <v>1485</v>
      </c>
      <c r="E881" s="262" t="s">
        <v>559</v>
      </c>
    </row>
    <row r="882" spans="2:5" ht="20.100000000000001" customHeight="1" x14ac:dyDescent="0.25">
      <c r="B882" s="259">
        <v>1423000</v>
      </c>
      <c r="C882" s="260">
        <v>1423473</v>
      </c>
      <c r="D882" s="261" t="s">
        <v>1486</v>
      </c>
      <c r="E882" s="262" t="s">
        <v>559</v>
      </c>
    </row>
    <row r="883" spans="2:5" ht="20.100000000000001" customHeight="1" x14ac:dyDescent="0.25">
      <c r="B883" s="259">
        <v>1423000</v>
      </c>
      <c r="C883" s="260">
        <v>1423474</v>
      </c>
      <c r="D883" s="261" t="s">
        <v>1487</v>
      </c>
      <c r="E883" s="262" t="s">
        <v>559</v>
      </c>
    </row>
    <row r="884" spans="2:5" ht="20.100000000000001" customHeight="1" x14ac:dyDescent="0.25">
      <c r="B884" s="259">
        <v>1423000</v>
      </c>
      <c r="C884" s="260">
        <v>1423475</v>
      </c>
      <c r="D884" s="261" t="s">
        <v>1488</v>
      </c>
      <c r="E884" s="262" t="s">
        <v>559</v>
      </c>
    </row>
    <row r="885" spans="2:5" ht="20.100000000000001" customHeight="1" x14ac:dyDescent="0.25">
      <c r="B885" s="259">
        <v>1423000</v>
      </c>
      <c r="C885" s="260">
        <v>1423476</v>
      </c>
      <c r="D885" s="261" t="s">
        <v>1489</v>
      </c>
      <c r="E885" s="262" t="s">
        <v>559</v>
      </c>
    </row>
    <row r="886" spans="2:5" ht="20.100000000000001" customHeight="1" x14ac:dyDescent="0.25">
      <c r="B886" s="259">
        <v>1423000</v>
      </c>
      <c r="C886" s="260">
        <v>1423477</v>
      </c>
      <c r="D886" s="261" t="s">
        <v>1490</v>
      </c>
      <c r="E886" s="262" t="s">
        <v>559</v>
      </c>
    </row>
    <row r="887" spans="2:5" ht="20.100000000000001" customHeight="1" x14ac:dyDescent="0.25">
      <c r="B887" s="259">
        <v>1423000</v>
      </c>
      <c r="C887" s="260">
        <v>1423478</v>
      </c>
      <c r="D887" s="261" t="s">
        <v>1491</v>
      </c>
      <c r="E887" s="262" t="s">
        <v>559</v>
      </c>
    </row>
    <row r="888" spans="2:5" ht="20.100000000000001" customHeight="1" x14ac:dyDescent="0.25">
      <c r="B888" s="259">
        <v>1423000</v>
      </c>
      <c r="C888" s="260">
        <v>1423479</v>
      </c>
      <c r="D888" s="261" t="s">
        <v>1492</v>
      </c>
      <c r="E888" s="262" t="s">
        <v>559</v>
      </c>
    </row>
    <row r="889" spans="2:5" ht="20.100000000000001" customHeight="1" x14ac:dyDescent="0.25">
      <c r="B889" s="259">
        <v>1423000</v>
      </c>
      <c r="C889" s="260">
        <v>1423480</v>
      </c>
      <c r="D889" s="261" t="s">
        <v>1493</v>
      </c>
      <c r="E889" s="262" t="s">
        <v>559</v>
      </c>
    </row>
    <row r="890" spans="2:5" ht="20.100000000000001" customHeight="1" x14ac:dyDescent="0.25">
      <c r="B890" s="259">
        <v>1423000</v>
      </c>
      <c r="C890" s="260">
        <v>1423481</v>
      </c>
      <c r="D890" s="261" t="s">
        <v>1494</v>
      </c>
      <c r="E890" s="262" t="s">
        <v>559</v>
      </c>
    </row>
    <row r="891" spans="2:5" ht="20.100000000000001" customHeight="1" x14ac:dyDescent="0.25">
      <c r="B891" s="259">
        <v>1423000</v>
      </c>
      <c r="C891" s="260">
        <v>1423482</v>
      </c>
      <c r="D891" s="261" t="s">
        <v>1495</v>
      </c>
      <c r="E891" s="262" t="s">
        <v>559</v>
      </c>
    </row>
    <row r="892" spans="2:5" ht="20.100000000000001" customHeight="1" x14ac:dyDescent="0.25">
      <c r="B892" s="259">
        <v>1423000</v>
      </c>
      <c r="C892" s="260">
        <v>1423483</v>
      </c>
      <c r="D892" s="261" t="s">
        <v>1496</v>
      </c>
      <c r="E892" s="262" t="s">
        <v>559</v>
      </c>
    </row>
    <row r="893" spans="2:5" ht="20.100000000000001" customHeight="1" x14ac:dyDescent="0.25">
      <c r="B893" s="259">
        <v>1423000</v>
      </c>
      <c r="C893" s="260">
        <v>1423484</v>
      </c>
      <c r="D893" s="261" t="s">
        <v>1497</v>
      </c>
      <c r="E893" s="262" t="s">
        <v>559</v>
      </c>
    </row>
    <row r="894" spans="2:5" ht="20.100000000000001" customHeight="1" x14ac:dyDescent="0.25">
      <c r="B894" s="259">
        <v>1423000</v>
      </c>
      <c r="C894" s="260">
        <v>1423485</v>
      </c>
      <c r="D894" s="261" t="s">
        <v>1498</v>
      </c>
      <c r="E894" s="262" t="s">
        <v>559</v>
      </c>
    </row>
    <row r="895" spans="2:5" ht="20.100000000000001" customHeight="1" x14ac:dyDescent="0.25">
      <c r="B895" s="259">
        <v>1423000</v>
      </c>
      <c r="C895" s="260">
        <v>1423486</v>
      </c>
      <c r="D895" s="261" t="s">
        <v>1499</v>
      </c>
      <c r="E895" s="262" t="s">
        <v>559</v>
      </c>
    </row>
    <row r="896" spans="2:5" ht="20.100000000000001" customHeight="1" x14ac:dyDescent="0.25">
      <c r="B896" s="259">
        <v>1423000</v>
      </c>
      <c r="C896" s="260">
        <v>1423487</v>
      </c>
      <c r="D896" s="261" t="s">
        <v>1500</v>
      </c>
      <c r="E896" s="262" t="s">
        <v>559</v>
      </c>
    </row>
    <row r="897" spans="2:5" ht="20.100000000000001" customHeight="1" x14ac:dyDescent="0.25">
      <c r="B897" s="259">
        <v>1423000</v>
      </c>
      <c r="C897" s="260">
        <v>1423488</v>
      </c>
      <c r="D897" s="261" t="s">
        <v>1501</v>
      </c>
      <c r="E897" s="262" t="s">
        <v>559</v>
      </c>
    </row>
    <row r="898" spans="2:5" ht="20.100000000000001" customHeight="1" x14ac:dyDescent="0.25">
      <c r="B898" s="259">
        <v>1423000</v>
      </c>
      <c r="C898" s="260">
        <v>1423489</v>
      </c>
      <c r="D898" s="261" t="s">
        <v>1502</v>
      </c>
      <c r="E898" s="262" t="s">
        <v>559</v>
      </c>
    </row>
    <row r="899" spans="2:5" ht="20.100000000000001" customHeight="1" x14ac:dyDescent="0.25">
      <c r="B899" s="259">
        <v>1423000</v>
      </c>
      <c r="C899" s="260">
        <v>1423490</v>
      </c>
      <c r="D899" s="261" t="s">
        <v>1503</v>
      </c>
      <c r="E899" s="262" t="s">
        <v>559</v>
      </c>
    </row>
    <row r="900" spans="2:5" ht="20.100000000000001" customHeight="1" x14ac:dyDescent="0.25">
      <c r="B900" s="259">
        <v>1423000</v>
      </c>
      <c r="C900" s="260">
        <v>1423491</v>
      </c>
      <c r="D900" s="261" t="s">
        <v>1504</v>
      </c>
      <c r="E900" s="262" t="s">
        <v>559</v>
      </c>
    </row>
    <row r="901" spans="2:5" ht="20.100000000000001" customHeight="1" x14ac:dyDescent="0.25">
      <c r="B901" s="259">
        <v>1423000</v>
      </c>
      <c r="C901" s="260">
        <v>1423492</v>
      </c>
      <c r="D901" s="261" t="s">
        <v>1505</v>
      </c>
      <c r="E901" s="262" t="s">
        <v>559</v>
      </c>
    </row>
    <row r="902" spans="2:5" ht="20.100000000000001" customHeight="1" x14ac:dyDescent="0.25">
      <c r="B902" s="259">
        <v>1423000</v>
      </c>
      <c r="C902" s="260">
        <v>1423493</v>
      </c>
      <c r="D902" s="261" t="s">
        <v>1506</v>
      </c>
      <c r="E902" s="262" t="s">
        <v>559</v>
      </c>
    </row>
    <row r="903" spans="2:5" ht="20.100000000000001" customHeight="1" x14ac:dyDescent="0.25">
      <c r="B903" s="259">
        <v>1423000</v>
      </c>
      <c r="C903" s="260">
        <v>1423494</v>
      </c>
      <c r="D903" s="261" t="s">
        <v>1507</v>
      </c>
      <c r="E903" s="262" t="s">
        <v>559</v>
      </c>
    </row>
    <row r="904" spans="2:5" ht="20.100000000000001" customHeight="1" x14ac:dyDescent="0.25">
      <c r="B904" s="259">
        <v>1423000</v>
      </c>
      <c r="C904" s="260">
        <v>1423495</v>
      </c>
      <c r="D904" s="261" t="s">
        <v>1508</v>
      </c>
      <c r="E904" s="262" t="s">
        <v>559</v>
      </c>
    </row>
    <row r="905" spans="2:5" ht="20.100000000000001" customHeight="1" x14ac:dyDescent="0.25">
      <c r="B905" s="259">
        <v>1423000</v>
      </c>
      <c r="C905" s="260">
        <v>1423496</v>
      </c>
      <c r="D905" s="261" t="s">
        <v>1509</v>
      </c>
      <c r="E905" s="262" t="s">
        <v>559</v>
      </c>
    </row>
    <row r="906" spans="2:5" ht="20.100000000000001" customHeight="1" x14ac:dyDescent="0.25">
      <c r="B906" s="259">
        <v>1423000</v>
      </c>
      <c r="C906" s="260">
        <v>1423497</v>
      </c>
      <c r="D906" s="261" t="s">
        <v>1510</v>
      </c>
      <c r="E906" s="262" t="s">
        <v>559</v>
      </c>
    </row>
    <row r="907" spans="2:5" ht="20.100000000000001" customHeight="1" x14ac:dyDescent="0.25">
      <c r="B907" s="259">
        <v>1423000</v>
      </c>
      <c r="C907" s="260">
        <v>1423498</v>
      </c>
      <c r="D907" s="261" t="s">
        <v>1511</v>
      </c>
      <c r="E907" s="262" t="s">
        <v>559</v>
      </c>
    </row>
    <row r="908" spans="2:5" ht="20.100000000000001" customHeight="1" x14ac:dyDescent="0.25">
      <c r="B908" s="259">
        <v>1423000</v>
      </c>
      <c r="C908" s="260">
        <v>1423499</v>
      </c>
      <c r="D908" s="261" t="s">
        <v>1512</v>
      </c>
      <c r="E908" s="262" t="s">
        <v>559</v>
      </c>
    </row>
    <row r="909" spans="2:5" ht="20.100000000000001" customHeight="1" x14ac:dyDescent="0.25">
      <c r="B909" s="259">
        <v>1423000</v>
      </c>
      <c r="C909" s="260">
        <v>1423500</v>
      </c>
      <c r="D909" s="261" t="s">
        <v>1513</v>
      </c>
      <c r="E909" s="262" t="s">
        <v>559</v>
      </c>
    </row>
    <row r="910" spans="2:5" ht="20.100000000000001" customHeight="1" x14ac:dyDescent="0.25">
      <c r="B910" s="259">
        <v>1423000</v>
      </c>
      <c r="C910" s="260">
        <v>1423501</v>
      </c>
      <c r="D910" s="261" t="s">
        <v>1514</v>
      </c>
      <c r="E910" s="262" t="s">
        <v>559</v>
      </c>
    </row>
    <row r="911" spans="2:5" ht="20.100000000000001" customHeight="1" x14ac:dyDescent="0.25">
      <c r="B911" s="259">
        <v>1423000</v>
      </c>
      <c r="C911" s="260">
        <v>1423502</v>
      </c>
      <c r="D911" s="261" t="s">
        <v>1515</v>
      </c>
      <c r="E911" s="262" t="s">
        <v>559</v>
      </c>
    </row>
    <row r="912" spans="2:5" ht="20.100000000000001" customHeight="1" x14ac:dyDescent="0.25">
      <c r="B912" s="259">
        <v>1423000</v>
      </c>
      <c r="C912" s="260">
        <v>1423503</v>
      </c>
      <c r="D912" s="261" t="s">
        <v>1516</v>
      </c>
      <c r="E912" s="262" t="s">
        <v>559</v>
      </c>
    </row>
    <row r="913" spans="2:5" ht="20.100000000000001" customHeight="1" x14ac:dyDescent="0.25">
      <c r="B913" s="259">
        <v>1423000</v>
      </c>
      <c r="C913" s="260">
        <v>1423504</v>
      </c>
      <c r="D913" s="261" t="s">
        <v>1517</v>
      </c>
      <c r="E913" s="262" t="s">
        <v>559</v>
      </c>
    </row>
    <row r="914" spans="2:5" ht="20.100000000000001" customHeight="1" x14ac:dyDescent="0.25">
      <c r="B914" s="259">
        <v>1423000</v>
      </c>
      <c r="C914" s="260">
        <v>1423505</v>
      </c>
      <c r="D914" s="261" t="s">
        <v>1518</v>
      </c>
      <c r="E914" s="262" t="s">
        <v>559</v>
      </c>
    </row>
    <row r="915" spans="2:5" ht="20.100000000000001" customHeight="1" x14ac:dyDescent="0.25">
      <c r="B915" s="259">
        <v>1423000</v>
      </c>
      <c r="C915" s="260">
        <v>1423506</v>
      </c>
      <c r="D915" s="261" t="s">
        <v>1519</v>
      </c>
      <c r="E915" s="262" t="s">
        <v>559</v>
      </c>
    </row>
    <row r="916" spans="2:5" ht="20.100000000000001" customHeight="1" x14ac:dyDescent="0.25">
      <c r="B916" s="259">
        <v>1423000</v>
      </c>
      <c r="C916" s="260">
        <v>1423507</v>
      </c>
      <c r="D916" s="261" t="s">
        <v>1520</v>
      </c>
      <c r="E916" s="262" t="s">
        <v>559</v>
      </c>
    </row>
    <row r="917" spans="2:5" ht="20.100000000000001" customHeight="1" x14ac:dyDescent="0.25">
      <c r="B917" s="259">
        <v>1423000</v>
      </c>
      <c r="C917" s="260">
        <v>1423508</v>
      </c>
      <c r="D917" s="261" t="s">
        <v>1521</v>
      </c>
      <c r="E917" s="262" t="s">
        <v>559</v>
      </c>
    </row>
    <row r="918" spans="2:5" ht="20.100000000000001" customHeight="1" x14ac:dyDescent="0.25">
      <c r="B918" s="259">
        <v>1423000</v>
      </c>
      <c r="C918" s="260">
        <v>1423509</v>
      </c>
      <c r="D918" s="261" t="s">
        <v>1522</v>
      </c>
      <c r="E918" s="262" t="s">
        <v>559</v>
      </c>
    </row>
    <row r="919" spans="2:5" ht="20.100000000000001" customHeight="1" x14ac:dyDescent="0.25">
      <c r="B919" s="259">
        <v>1423000</v>
      </c>
      <c r="C919" s="260">
        <v>1423510</v>
      </c>
      <c r="D919" s="261" t="s">
        <v>1523</v>
      </c>
      <c r="E919" s="262" t="s">
        <v>559</v>
      </c>
    </row>
    <row r="920" spans="2:5" ht="20.100000000000001" customHeight="1" x14ac:dyDescent="0.25">
      <c r="B920" s="259">
        <v>1423000</v>
      </c>
      <c r="C920" s="260">
        <v>1423511</v>
      </c>
      <c r="D920" s="261" t="s">
        <v>1524</v>
      </c>
      <c r="E920" s="262" t="s">
        <v>559</v>
      </c>
    </row>
    <row r="921" spans="2:5" ht="20.100000000000001" customHeight="1" x14ac:dyDescent="0.25">
      <c r="B921" s="259">
        <v>1423000</v>
      </c>
      <c r="C921" s="260">
        <v>1423512</v>
      </c>
      <c r="D921" s="261" t="s">
        <v>1525</v>
      </c>
      <c r="E921" s="262" t="s">
        <v>559</v>
      </c>
    </row>
    <row r="922" spans="2:5" ht="20.100000000000001" customHeight="1" x14ac:dyDescent="0.25">
      <c r="B922" s="259">
        <v>1423000</v>
      </c>
      <c r="C922" s="260">
        <v>1423513</v>
      </c>
      <c r="D922" s="261" t="s">
        <v>1526</v>
      </c>
      <c r="E922" s="262" t="s">
        <v>559</v>
      </c>
    </row>
    <row r="923" spans="2:5" ht="20.100000000000001" customHeight="1" x14ac:dyDescent="0.25">
      <c r="B923" s="259">
        <v>1423000</v>
      </c>
      <c r="C923" s="260">
        <v>1423514</v>
      </c>
      <c r="D923" s="261" t="s">
        <v>1527</v>
      </c>
      <c r="E923" s="262" t="s">
        <v>559</v>
      </c>
    </row>
    <row r="924" spans="2:5" ht="20.100000000000001" customHeight="1" x14ac:dyDescent="0.25">
      <c r="B924" s="259">
        <v>1423000</v>
      </c>
      <c r="C924" s="260">
        <v>1423515</v>
      </c>
      <c r="D924" s="261" t="s">
        <v>1528</v>
      </c>
      <c r="E924" s="262" t="s">
        <v>559</v>
      </c>
    </row>
    <row r="925" spans="2:5" ht="20.100000000000001" customHeight="1" x14ac:dyDescent="0.25">
      <c r="B925" s="259">
        <v>1423000</v>
      </c>
      <c r="C925" s="260">
        <v>1423516</v>
      </c>
      <c r="D925" s="261" t="s">
        <v>1529</v>
      </c>
      <c r="E925" s="262" t="s">
        <v>559</v>
      </c>
    </row>
    <row r="926" spans="2:5" ht="20.100000000000001" customHeight="1" x14ac:dyDescent="0.25">
      <c r="B926" s="259">
        <v>1423000</v>
      </c>
      <c r="C926" s="260">
        <v>1423517</v>
      </c>
      <c r="D926" s="261" t="s">
        <v>1530</v>
      </c>
      <c r="E926" s="262" t="s">
        <v>559</v>
      </c>
    </row>
    <row r="927" spans="2:5" ht="20.100000000000001" customHeight="1" x14ac:dyDescent="0.25">
      <c r="B927" s="259">
        <v>1423000</v>
      </c>
      <c r="C927" s="260">
        <v>1423518</v>
      </c>
      <c r="D927" s="261" t="s">
        <v>1531</v>
      </c>
      <c r="E927" s="262" t="s">
        <v>559</v>
      </c>
    </row>
    <row r="928" spans="2:5" ht="20.100000000000001" customHeight="1" x14ac:dyDescent="0.25">
      <c r="B928" s="259">
        <v>1423000</v>
      </c>
      <c r="C928" s="260">
        <v>1423519</v>
      </c>
      <c r="D928" s="261" t="s">
        <v>1532</v>
      </c>
      <c r="E928" s="262" t="s">
        <v>559</v>
      </c>
    </row>
    <row r="929" spans="2:5" ht="20.100000000000001" customHeight="1" x14ac:dyDescent="0.25">
      <c r="B929" s="259">
        <v>1423000</v>
      </c>
      <c r="C929" s="260">
        <v>1423520</v>
      </c>
      <c r="D929" s="261" t="s">
        <v>1533</v>
      </c>
      <c r="E929" s="262" t="s">
        <v>559</v>
      </c>
    </row>
    <row r="930" spans="2:5" ht="20.100000000000001" customHeight="1" x14ac:dyDescent="0.25">
      <c r="B930" s="259">
        <v>1423000</v>
      </c>
      <c r="C930" s="260">
        <v>1423521</v>
      </c>
      <c r="D930" s="261" t="s">
        <v>1534</v>
      </c>
      <c r="E930" s="262" t="s">
        <v>559</v>
      </c>
    </row>
    <row r="931" spans="2:5" ht="20.100000000000001" customHeight="1" x14ac:dyDescent="0.25">
      <c r="B931" s="259">
        <v>1423000</v>
      </c>
      <c r="C931" s="260">
        <v>1423522</v>
      </c>
      <c r="D931" s="261" t="s">
        <v>1535</v>
      </c>
      <c r="E931" s="262" t="s">
        <v>559</v>
      </c>
    </row>
    <row r="932" spans="2:5" ht="20.100000000000001" customHeight="1" x14ac:dyDescent="0.25">
      <c r="B932" s="259">
        <v>1423000</v>
      </c>
      <c r="C932" s="260">
        <v>1423523</v>
      </c>
      <c r="D932" s="261" t="s">
        <v>1536</v>
      </c>
      <c r="E932" s="262" t="s">
        <v>559</v>
      </c>
    </row>
    <row r="933" spans="2:5" ht="20.100000000000001" customHeight="1" x14ac:dyDescent="0.25">
      <c r="B933" s="259">
        <v>1423000</v>
      </c>
      <c r="C933" s="260">
        <v>1423524</v>
      </c>
      <c r="D933" s="261" t="s">
        <v>1537</v>
      </c>
      <c r="E933" s="262" t="s">
        <v>559</v>
      </c>
    </row>
    <row r="934" spans="2:5" ht="20.100000000000001" customHeight="1" x14ac:dyDescent="0.25">
      <c r="B934" s="259">
        <v>1423000</v>
      </c>
      <c r="C934" s="260">
        <v>1423525</v>
      </c>
      <c r="D934" s="261" t="s">
        <v>1538</v>
      </c>
      <c r="E934" s="262" t="s">
        <v>559</v>
      </c>
    </row>
    <row r="935" spans="2:5" ht="20.100000000000001" customHeight="1" x14ac:dyDescent="0.25">
      <c r="B935" s="259">
        <v>1423000</v>
      </c>
      <c r="C935" s="260">
        <v>1423526</v>
      </c>
      <c r="D935" s="261" t="s">
        <v>1539</v>
      </c>
      <c r="E935" s="262" t="s">
        <v>559</v>
      </c>
    </row>
    <row r="936" spans="2:5" ht="20.100000000000001" customHeight="1" x14ac:dyDescent="0.25">
      <c r="B936" s="259">
        <v>1423000</v>
      </c>
      <c r="C936" s="260">
        <v>1423527</v>
      </c>
      <c r="D936" s="261" t="s">
        <v>1540</v>
      </c>
      <c r="E936" s="262" t="s">
        <v>559</v>
      </c>
    </row>
    <row r="937" spans="2:5" ht="20.100000000000001" customHeight="1" x14ac:dyDescent="0.25">
      <c r="B937" s="259">
        <v>1423000</v>
      </c>
      <c r="C937" s="260">
        <v>1423528</v>
      </c>
      <c r="D937" s="261" t="s">
        <v>1541</v>
      </c>
      <c r="E937" s="262" t="s">
        <v>559</v>
      </c>
    </row>
    <row r="938" spans="2:5" ht="20.100000000000001" customHeight="1" x14ac:dyDescent="0.25">
      <c r="B938" s="259">
        <v>1423000</v>
      </c>
      <c r="C938" s="260">
        <v>1423529</v>
      </c>
      <c r="D938" s="261" t="s">
        <v>1542</v>
      </c>
      <c r="E938" s="262" t="s">
        <v>559</v>
      </c>
    </row>
    <row r="939" spans="2:5" ht="20.100000000000001" customHeight="1" x14ac:dyDescent="0.25">
      <c r="B939" s="259">
        <v>1423000</v>
      </c>
      <c r="C939" s="260">
        <v>1423530</v>
      </c>
      <c r="D939" s="261" t="s">
        <v>1543</v>
      </c>
      <c r="E939" s="262" t="s">
        <v>559</v>
      </c>
    </row>
    <row r="940" spans="2:5" ht="20.100000000000001" customHeight="1" x14ac:dyDescent="0.25">
      <c r="B940" s="259">
        <v>1423000</v>
      </c>
      <c r="C940" s="260">
        <v>1423531</v>
      </c>
      <c r="D940" s="261" t="s">
        <v>1544</v>
      </c>
      <c r="E940" s="262" t="s">
        <v>559</v>
      </c>
    </row>
    <row r="941" spans="2:5" ht="20.100000000000001" customHeight="1" x14ac:dyDescent="0.25">
      <c r="B941" s="259">
        <v>1423000</v>
      </c>
      <c r="C941" s="260">
        <v>1423532</v>
      </c>
      <c r="D941" s="261" t="s">
        <v>1545</v>
      </c>
      <c r="E941" s="262" t="s">
        <v>559</v>
      </c>
    </row>
    <row r="942" spans="2:5" ht="20.100000000000001" customHeight="1" x14ac:dyDescent="0.25">
      <c r="B942" s="259">
        <v>1423000</v>
      </c>
      <c r="C942" s="260">
        <v>1423533</v>
      </c>
      <c r="D942" s="261" t="s">
        <v>1546</v>
      </c>
      <c r="E942" s="262" t="s">
        <v>559</v>
      </c>
    </row>
    <row r="943" spans="2:5" ht="20.100000000000001" customHeight="1" x14ac:dyDescent="0.25">
      <c r="B943" s="259">
        <v>1423000</v>
      </c>
      <c r="C943" s="260">
        <v>1423534</v>
      </c>
      <c r="D943" s="261" t="s">
        <v>1547</v>
      </c>
      <c r="E943" s="262" t="s">
        <v>559</v>
      </c>
    </row>
    <row r="944" spans="2:5" ht="20.100000000000001" customHeight="1" x14ac:dyDescent="0.25">
      <c r="B944" s="259">
        <v>1423000</v>
      </c>
      <c r="C944" s="260">
        <v>1423535</v>
      </c>
      <c r="D944" s="261" t="s">
        <v>1548</v>
      </c>
      <c r="E944" s="262" t="s">
        <v>559</v>
      </c>
    </row>
    <row r="945" spans="2:5" ht="20.100000000000001" customHeight="1" x14ac:dyDescent="0.25">
      <c r="B945" s="259">
        <v>1423000</v>
      </c>
      <c r="C945" s="260">
        <v>1423536</v>
      </c>
      <c r="D945" s="261" t="s">
        <v>1549</v>
      </c>
      <c r="E945" s="262" t="s">
        <v>559</v>
      </c>
    </row>
    <row r="946" spans="2:5" ht="20.100000000000001" customHeight="1" x14ac:dyDescent="0.25">
      <c r="B946" s="259">
        <v>1423000</v>
      </c>
      <c r="C946" s="260">
        <v>1423537</v>
      </c>
      <c r="D946" s="261" t="s">
        <v>1550</v>
      </c>
      <c r="E946" s="262" t="s">
        <v>559</v>
      </c>
    </row>
    <row r="947" spans="2:5" ht="20.100000000000001" customHeight="1" x14ac:dyDescent="0.25">
      <c r="B947" s="259">
        <v>1423000</v>
      </c>
      <c r="C947" s="260">
        <v>1423538</v>
      </c>
      <c r="D947" s="261" t="s">
        <v>1551</v>
      </c>
      <c r="E947" s="262" t="s">
        <v>559</v>
      </c>
    </row>
    <row r="948" spans="2:5" ht="20.100000000000001" customHeight="1" x14ac:dyDescent="0.25">
      <c r="B948" s="259">
        <v>1423000</v>
      </c>
      <c r="C948" s="260">
        <v>1423539</v>
      </c>
      <c r="D948" s="261" t="s">
        <v>1552</v>
      </c>
      <c r="E948" s="262" t="s">
        <v>559</v>
      </c>
    </row>
    <row r="949" spans="2:5" ht="20.100000000000001" customHeight="1" x14ac:dyDescent="0.25">
      <c r="B949" s="259">
        <v>1423000</v>
      </c>
      <c r="C949" s="260">
        <v>1423540</v>
      </c>
      <c r="D949" s="261" t="s">
        <v>1553</v>
      </c>
      <c r="E949" s="262" t="s">
        <v>559</v>
      </c>
    </row>
    <row r="950" spans="2:5" ht="20.100000000000001" customHeight="1" x14ac:dyDescent="0.25">
      <c r="B950" s="259">
        <v>1423000</v>
      </c>
      <c r="C950" s="260">
        <v>1423541</v>
      </c>
      <c r="D950" s="261" t="s">
        <v>1554</v>
      </c>
      <c r="E950" s="262" t="s">
        <v>559</v>
      </c>
    </row>
    <row r="951" spans="2:5" ht="20.100000000000001" customHeight="1" x14ac:dyDescent="0.25">
      <c r="B951" s="259">
        <v>1423000</v>
      </c>
      <c r="C951" s="260">
        <v>1423542</v>
      </c>
      <c r="D951" s="261" t="s">
        <v>1555</v>
      </c>
      <c r="E951" s="262" t="s">
        <v>559</v>
      </c>
    </row>
    <row r="952" spans="2:5" ht="20.100000000000001" customHeight="1" x14ac:dyDescent="0.25">
      <c r="B952" s="259">
        <v>1423000</v>
      </c>
      <c r="C952" s="260">
        <v>1423543</v>
      </c>
      <c r="D952" s="261" t="s">
        <v>1556</v>
      </c>
      <c r="E952" s="262" t="s">
        <v>559</v>
      </c>
    </row>
    <row r="953" spans="2:5" ht="20.100000000000001" customHeight="1" x14ac:dyDescent="0.25">
      <c r="B953" s="259">
        <v>1423000</v>
      </c>
      <c r="C953" s="260">
        <v>1423544</v>
      </c>
      <c r="D953" s="261" t="s">
        <v>1557</v>
      </c>
      <c r="E953" s="262" t="s">
        <v>559</v>
      </c>
    </row>
    <row r="954" spans="2:5" ht="20.100000000000001" customHeight="1" x14ac:dyDescent="0.25">
      <c r="B954" s="259">
        <v>1423000</v>
      </c>
      <c r="C954" s="260">
        <v>1423545</v>
      </c>
      <c r="D954" s="261" t="s">
        <v>1558</v>
      </c>
      <c r="E954" s="262" t="s">
        <v>559</v>
      </c>
    </row>
    <row r="955" spans="2:5" ht="20.100000000000001" customHeight="1" x14ac:dyDescent="0.25">
      <c r="B955" s="259">
        <v>1423000</v>
      </c>
      <c r="C955" s="260">
        <v>1423546</v>
      </c>
      <c r="D955" s="261" t="s">
        <v>1559</v>
      </c>
      <c r="E955" s="262" t="s">
        <v>559</v>
      </c>
    </row>
    <row r="956" spans="2:5" ht="20.100000000000001" customHeight="1" x14ac:dyDescent="0.25">
      <c r="B956" s="259">
        <v>1423000</v>
      </c>
      <c r="C956" s="260">
        <v>1423547</v>
      </c>
      <c r="D956" s="261" t="s">
        <v>1560</v>
      </c>
      <c r="E956" s="262" t="s">
        <v>559</v>
      </c>
    </row>
    <row r="957" spans="2:5" ht="20.100000000000001" customHeight="1" x14ac:dyDescent="0.25">
      <c r="B957" s="259">
        <v>1423000</v>
      </c>
      <c r="C957" s="260">
        <v>1423548</v>
      </c>
      <c r="D957" s="261" t="s">
        <v>1561</v>
      </c>
      <c r="E957" s="262" t="s">
        <v>559</v>
      </c>
    </row>
    <row r="958" spans="2:5" ht="20.100000000000001" customHeight="1" x14ac:dyDescent="0.25">
      <c r="B958" s="259">
        <v>1423000</v>
      </c>
      <c r="C958" s="260">
        <v>1423549</v>
      </c>
      <c r="D958" s="261" t="s">
        <v>1562</v>
      </c>
      <c r="E958" s="262" t="s">
        <v>559</v>
      </c>
    </row>
    <row r="959" spans="2:5" ht="20.100000000000001" customHeight="1" x14ac:dyDescent="0.25">
      <c r="B959" s="259">
        <v>1423000</v>
      </c>
      <c r="C959" s="260">
        <v>1423550</v>
      </c>
      <c r="D959" s="261" t="s">
        <v>1563</v>
      </c>
      <c r="E959" s="262" t="s">
        <v>559</v>
      </c>
    </row>
    <row r="960" spans="2:5" ht="20.100000000000001" customHeight="1" x14ac:dyDescent="0.25">
      <c r="B960" s="259">
        <v>1423000</v>
      </c>
      <c r="C960" s="260">
        <v>1423551</v>
      </c>
      <c r="D960" s="261" t="s">
        <v>1564</v>
      </c>
      <c r="E960" s="262" t="s">
        <v>559</v>
      </c>
    </row>
    <row r="961" spans="2:5" ht="20.100000000000001" customHeight="1" x14ac:dyDescent="0.25">
      <c r="B961" s="259">
        <v>1423000</v>
      </c>
      <c r="C961" s="260">
        <v>1423552</v>
      </c>
      <c r="D961" s="261" t="s">
        <v>1565</v>
      </c>
      <c r="E961" s="262" t="s">
        <v>559</v>
      </c>
    </row>
    <row r="962" spans="2:5" ht="20.100000000000001" customHeight="1" x14ac:dyDescent="0.25">
      <c r="B962" s="259">
        <v>1423000</v>
      </c>
      <c r="C962" s="260">
        <v>1423553</v>
      </c>
      <c r="D962" s="261" t="s">
        <v>1566</v>
      </c>
      <c r="E962" s="262" t="s">
        <v>559</v>
      </c>
    </row>
    <row r="963" spans="2:5" ht="20.100000000000001" customHeight="1" x14ac:dyDescent="0.25">
      <c r="B963" s="259">
        <v>1423000</v>
      </c>
      <c r="C963" s="260">
        <v>1423554</v>
      </c>
      <c r="D963" s="261" t="s">
        <v>1567</v>
      </c>
      <c r="E963" s="262" t="s">
        <v>559</v>
      </c>
    </row>
    <row r="964" spans="2:5" ht="20.100000000000001" customHeight="1" x14ac:dyDescent="0.25">
      <c r="B964" s="259">
        <v>1423000</v>
      </c>
      <c r="C964" s="260">
        <v>1423555</v>
      </c>
      <c r="D964" s="261" t="s">
        <v>1568</v>
      </c>
      <c r="E964" s="262" t="s">
        <v>559</v>
      </c>
    </row>
    <row r="965" spans="2:5" ht="20.100000000000001" customHeight="1" x14ac:dyDescent="0.25">
      <c r="B965" s="259">
        <v>1423000</v>
      </c>
      <c r="C965" s="260">
        <v>1423556</v>
      </c>
      <c r="D965" s="261" t="s">
        <v>1569</v>
      </c>
      <c r="E965" s="262" t="s">
        <v>559</v>
      </c>
    </row>
    <row r="966" spans="2:5" ht="20.100000000000001" customHeight="1" x14ac:dyDescent="0.25">
      <c r="B966" s="259">
        <v>1423000</v>
      </c>
      <c r="C966" s="260">
        <v>1423557</v>
      </c>
      <c r="D966" s="261" t="s">
        <v>1570</v>
      </c>
      <c r="E966" s="262" t="s">
        <v>559</v>
      </c>
    </row>
    <row r="967" spans="2:5" ht="20.100000000000001" customHeight="1" x14ac:dyDescent="0.25">
      <c r="B967" s="259">
        <v>1423000</v>
      </c>
      <c r="C967" s="260">
        <v>1423558</v>
      </c>
      <c r="D967" s="261" t="s">
        <v>1571</v>
      </c>
      <c r="E967" s="262" t="s">
        <v>559</v>
      </c>
    </row>
    <row r="968" spans="2:5" ht="20.100000000000001" customHeight="1" x14ac:dyDescent="0.25">
      <c r="B968" s="259">
        <v>1423000</v>
      </c>
      <c r="C968" s="260">
        <v>1423559</v>
      </c>
      <c r="D968" s="261" t="s">
        <v>1572</v>
      </c>
      <c r="E968" s="262" t="s">
        <v>559</v>
      </c>
    </row>
    <row r="969" spans="2:5" ht="20.100000000000001" customHeight="1" x14ac:dyDescent="0.25">
      <c r="B969" s="259">
        <v>1423000</v>
      </c>
      <c r="C969" s="260">
        <v>1423560</v>
      </c>
      <c r="D969" s="261" t="s">
        <v>1573</v>
      </c>
      <c r="E969" s="262" t="s">
        <v>559</v>
      </c>
    </row>
    <row r="970" spans="2:5" ht="20.100000000000001" customHeight="1" x14ac:dyDescent="0.25">
      <c r="B970" s="259">
        <v>1423000</v>
      </c>
      <c r="C970" s="260">
        <v>1423561</v>
      </c>
      <c r="D970" s="261" t="s">
        <v>1574</v>
      </c>
      <c r="E970" s="262" t="s">
        <v>559</v>
      </c>
    </row>
    <row r="971" spans="2:5" ht="20.100000000000001" customHeight="1" x14ac:dyDescent="0.25">
      <c r="B971" s="259">
        <v>1423000</v>
      </c>
      <c r="C971" s="260">
        <v>1423562</v>
      </c>
      <c r="D971" s="261" t="s">
        <v>1575</v>
      </c>
      <c r="E971" s="262" t="s">
        <v>559</v>
      </c>
    </row>
    <row r="972" spans="2:5" ht="20.100000000000001" customHeight="1" x14ac:dyDescent="0.25">
      <c r="B972" s="259">
        <v>1430000</v>
      </c>
      <c r="C972" s="260">
        <v>1430001</v>
      </c>
      <c r="D972" s="261" t="s">
        <v>1576</v>
      </c>
      <c r="E972" s="262" t="s">
        <v>559</v>
      </c>
    </row>
    <row r="973" spans="2:5" ht="20.100000000000001" customHeight="1" x14ac:dyDescent="0.25">
      <c r="B973" s="259">
        <v>1430000</v>
      </c>
      <c r="C973" s="260">
        <v>1430002</v>
      </c>
      <c r="D973" s="261" t="s">
        <v>1577</v>
      </c>
      <c r="E973" s="262" t="s">
        <v>559</v>
      </c>
    </row>
    <row r="974" spans="2:5" ht="20.100000000000001" customHeight="1" x14ac:dyDescent="0.25">
      <c r="B974" s="259">
        <v>1430000</v>
      </c>
      <c r="C974" s="260">
        <v>1430003</v>
      </c>
      <c r="D974" s="261" t="s">
        <v>1578</v>
      </c>
      <c r="E974" s="262" t="s">
        <v>559</v>
      </c>
    </row>
    <row r="975" spans="2:5" ht="20.100000000000001" customHeight="1" x14ac:dyDescent="0.25">
      <c r="B975" s="259">
        <v>1430000</v>
      </c>
      <c r="C975" s="260">
        <v>1430004</v>
      </c>
      <c r="D975" s="261" t="s">
        <v>1579</v>
      </c>
      <c r="E975" s="262" t="s">
        <v>559</v>
      </c>
    </row>
    <row r="976" spans="2:5" ht="20.100000000000001" customHeight="1" x14ac:dyDescent="0.25">
      <c r="B976" s="259">
        <v>1430000</v>
      </c>
      <c r="C976" s="260">
        <v>1430005</v>
      </c>
      <c r="D976" s="261" t="s">
        <v>1705</v>
      </c>
      <c r="E976" s="262" t="s">
        <v>559</v>
      </c>
    </row>
    <row r="977" spans="2:5" ht="20.100000000000001" customHeight="1" x14ac:dyDescent="0.25">
      <c r="B977" s="259">
        <v>1430000</v>
      </c>
      <c r="C977" s="260">
        <v>1430006</v>
      </c>
      <c r="D977" s="261" t="s">
        <v>1580</v>
      </c>
      <c r="E977" s="262" t="s">
        <v>559</v>
      </c>
    </row>
    <row r="978" spans="2:5" ht="20.100000000000001" customHeight="1" x14ac:dyDescent="0.25">
      <c r="B978" s="259">
        <v>1430000</v>
      </c>
      <c r="C978" s="260">
        <v>1430007</v>
      </c>
      <c r="D978" s="261" t="s">
        <v>1581</v>
      </c>
      <c r="E978" s="262" t="s">
        <v>559</v>
      </c>
    </row>
    <row r="979" spans="2:5" ht="20.100000000000001" customHeight="1" x14ac:dyDescent="0.25">
      <c r="B979" s="259">
        <v>1430000</v>
      </c>
      <c r="C979" s="260">
        <v>1430008</v>
      </c>
      <c r="D979" s="261" t="s">
        <v>1582</v>
      </c>
      <c r="E979" s="262" t="s">
        <v>559</v>
      </c>
    </row>
    <row r="980" spans="2:5" ht="20.100000000000001" customHeight="1" x14ac:dyDescent="0.25">
      <c r="B980" s="259">
        <v>1430000</v>
      </c>
      <c r="C980" s="260">
        <v>1430009</v>
      </c>
      <c r="D980" s="261" t="s">
        <v>1583</v>
      </c>
      <c r="E980" s="262" t="s">
        <v>559</v>
      </c>
    </row>
    <row r="981" spans="2:5" ht="20.100000000000001" customHeight="1" x14ac:dyDescent="0.25">
      <c r="B981" s="259">
        <v>1430000</v>
      </c>
      <c r="C981" s="260">
        <v>1430010</v>
      </c>
      <c r="D981" s="261" t="s">
        <v>1584</v>
      </c>
      <c r="E981" s="262" t="s">
        <v>559</v>
      </c>
    </row>
    <row r="982" spans="2:5" ht="20.100000000000001" customHeight="1" x14ac:dyDescent="0.25">
      <c r="B982" s="259">
        <v>1430000</v>
      </c>
      <c r="C982" s="260">
        <v>1430011</v>
      </c>
      <c r="D982" s="261" t="s">
        <v>1585</v>
      </c>
      <c r="E982" s="262" t="s">
        <v>559</v>
      </c>
    </row>
    <row r="983" spans="2:5" ht="20.100000000000001" customHeight="1" x14ac:dyDescent="0.25">
      <c r="B983" s="259">
        <v>1430000</v>
      </c>
      <c r="C983" s="260">
        <v>1430012</v>
      </c>
      <c r="D983" s="261" t="s">
        <v>1586</v>
      </c>
      <c r="E983" s="262" t="s">
        <v>559</v>
      </c>
    </row>
    <row r="984" spans="2:5" ht="20.100000000000001" customHeight="1" x14ac:dyDescent="0.25">
      <c r="B984" s="259">
        <v>1430000</v>
      </c>
      <c r="C984" s="260">
        <v>1430013</v>
      </c>
      <c r="D984" s="261" t="s">
        <v>1587</v>
      </c>
      <c r="E984" s="262" t="s">
        <v>559</v>
      </c>
    </row>
    <row r="985" spans="2:5" ht="20.100000000000001" customHeight="1" x14ac:dyDescent="0.25">
      <c r="B985" s="259">
        <v>1430000</v>
      </c>
      <c r="C985" s="260">
        <v>1430014</v>
      </c>
      <c r="D985" s="261" t="s">
        <v>1588</v>
      </c>
      <c r="E985" s="262" t="s">
        <v>559</v>
      </c>
    </row>
    <row r="986" spans="2:5" ht="20.100000000000001" customHeight="1" x14ac:dyDescent="0.25">
      <c r="B986" s="259">
        <v>1430000</v>
      </c>
      <c r="C986" s="260">
        <v>1430015</v>
      </c>
      <c r="D986" s="261" t="s">
        <v>1795</v>
      </c>
      <c r="E986" s="262" t="s">
        <v>559</v>
      </c>
    </row>
    <row r="987" spans="2:5" ht="20.100000000000001" customHeight="1" x14ac:dyDescent="0.25">
      <c r="B987" s="259">
        <v>1430000</v>
      </c>
      <c r="C987" s="260">
        <v>1430016</v>
      </c>
      <c r="D987" s="261" t="s">
        <v>1589</v>
      </c>
      <c r="E987" s="262" t="s">
        <v>559</v>
      </c>
    </row>
    <row r="988" spans="2:5" ht="20.100000000000001" customHeight="1" x14ac:dyDescent="0.25">
      <c r="B988" s="259">
        <v>1430000</v>
      </c>
      <c r="C988" s="260">
        <v>1430017</v>
      </c>
      <c r="D988" s="261" t="s">
        <v>1590</v>
      </c>
      <c r="E988" s="262" t="s">
        <v>559</v>
      </c>
    </row>
    <row r="989" spans="2:5" ht="20.100000000000001" customHeight="1" x14ac:dyDescent="0.25">
      <c r="B989" s="259">
        <v>1430000</v>
      </c>
      <c r="C989" s="260">
        <v>1430018</v>
      </c>
      <c r="D989" s="261" t="s">
        <v>1591</v>
      </c>
      <c r="E989" s="262" t="s">
        <v>559</v>
      </c>
    </row>
    <row r="990" spans="2:5" ht="20.100000000000001" customHeight="1" x14ac:dyDescent="0.25">
      <c r="B990" s="259">
        <v>1430000</v>
      </c>
      <c r="C990" s="260">
        <v>1430019</v>
      </c>
      <c r="D990" s="261" t="s">
        <v>1592</v>
      </c>
      <c r="E990" s="262" t="s">
        <v>559</v>
      </c>
    </row>
    <row r="991" spans="2:5" ht="20.100000000000001" customHeight="1" x14ac:dyDescent="0.25">
      <c r="B991" s="259">
        <v>1430000</v>
      </c>
      <c r="C991" s="260">
        <v>1430020</v>
      </c>
      <c r="D991" s="261" t="s">
        <v>1593</v>
      </c>
      <c r="E991" s="262" t="s">
        <v>559</v>
      </c>
    </row>
    <row r="992" spans="2:5" ht="20.100000000000001" customHeight="1" x14ac:dyDescent="0.25">
      <c r="B992" s="259">
        <v>1430000</v>
      </c>
      <c r="C992" s="260">
        <v>1430021</v>
      </c>
      <c r="D992" s="261" t="s">
        <v>1594</v>
      </c>
      <c r="E992" s="262" t="s">
        <v>559</v>
      </c>
    </row>
    <row r="993" spans="2:5" ht="20.100000000000001" customHeight="1" x14ac:dyDescent="0.25">
      <c r="B993" s="259">
        <v>1450000</v>
      </c>
      <c r="C993" s="260">
        <v>1450001</v>
      </c>
      <c r="D993" s="261" t="s">
        <v>1595</v>
      </c>
      <c r="E993" s="262" t="s">
        <v>559</v>
      </c>
    </row>
    <row r="994" spans="2:5" ht="20.100000000000001" customHeight="1" x14ac:dyDescent="0.25">
      <c r="B994" s="259">
        <v>1450000</v>
      </c>
      <c r="C994" s="260">
        <v>1450002</v>
      </c>
      <c r="D994" s="261" t="s">
        <v>1596</v>
      </c>
      <c r="E994" s="262" t="s">
        <v>559</v>
      </c>
    </row>
    <row r="995" spans="2:5" ht="20.100000000000001" customHeight="1" x14ac:dyDescent="0.25">
      <c r="B995" s="259">
        <v>1450000</v>
      </c>
      <c r="C995" s="260">
        <v>1450003</v>
      </c>
      <c r="D995" s="261" t="s">
        <v>1597</v>
      </c>
      <c r="E995" s="262" t="s">
        <v>559</v>
      </c>
    </row>
    <row r="996" spans="2:5" ht="20.100000000000001" customHeight="1" x14ac:dyDescent="0.25">
      <c r="B996" s="259">
        <v>1450000</v>
      </c>
      <c r="C996" s="260">
        <v>1450004</v>
      </c>
      <c r="D996" s="261" t="s">
        <v>1598</v>
      </c>
      <c r="E996" s="262" t="s">
        <v>559</v>
      </c>
    </row>
    <row r="997" spans="2:5" ht="20.100000000000001" customHeight="1" x14ac:dyDescent="0.25">
      <c r="B997" s="259">
        <v>1450000</v>
      </c>
      <c r="C997" s="260">
        <v>1450005</v>
      </c>
      <c r="D997" s="261" t="s">
        <v>1599</v>
      </c>
      <c r="E997" s="262" t="s">
        <v>559</v>
      </c>
    </row>
    <row r="998" spans="2:5" ht="20.100000000000001" customHeight="1" x14ac:dyDescent="0.25">
      <c r="B998" s="259">
        <v>1450000</v>
      </c>
      <c r="C998" s="260">
        <v>1450006</v>
      </c>
      <c r="D998" s="261" t="s">
        <v>1600</v>
      </c>
      <c r="E998" s="262" t="s">
        <v>559</v>
      </c>
    </row>
    <row r="999" spans="2:5" ht="20.100000000000001" customHeight="1" x14ac:dyDescent="0.25">
      <c r="B999" s="259">
        <v>1450000</v>
      </c>
      <c r="C999" s="260">
        <v>1450007</v>
      </c>
      <c r="D999" s="261" t="s">
        <v>1706</v>
      </c>
      <c r="E999" s="262" t="s">
        <v>559</v>
      </c>
    </row>
    <row r="1000" spans="2:5" ht="20.100000000000001" customHeight="1" x14ac:dyDescent="0.25">
      <c r="B1000" s="259">
        <v>1450000</v>
      </c>
      <c r="C1000" s="260">
        <v>1450008</v>
      </c>
      <c r="D1000" s="261" t="s">
        <v>1601</v>
      </c>
      <c r="E1000" s="262" t="s">
        <v>559</v>
      </c>
    </row>
    <row r="1001" spans="2:5" ht="20.100000000000001" customHeight="1" x14ac:dyDescent="0.25">
      <c r="B1001" s="259">
        <v>1450000</v>
      </c>
      <c r="C1001" s="260">
        <v>1450009</v>
      </c>
      <c r="D1001" s="261" t="s">
        <v>1602</v>
      </c>
      <c r="E1001" s="262" t="s">
        <v>559</v>
      </c>
    </row>
    <row r="1002" spans="2:5" ht="20.100000000000001" customHeight="1" x14ac:dyDescent="0.25">
      <c r="B1002" s="259">
        <v>1450000</v>
      </c>
      <c r="C1002" s="260">
        <v>1450010</v>
      </c>
      <c r="D1002" s="261" t="s">
        <v>1603</v>
      </c>
      <c r="E1002" s="262" t="s">
        <v>559</v>
      </c>
    </row>
    <row r="1003" spans="2:5" ht="20.100000000000001" customHeight="1" x14ac:dyDescent="0.25">
      <c r="B1003" s="259">
        <v>1450000</v>
      </c>
      <c r="C1003" s="260">
        <v>1450011</v>
      </c>
      <c r="D1003" s="261" t="s">
        <v>1604</v>
      </c>
      <c r="E1003" s="262" t="s">
        <v>559</v>
      </c>
    </row>
    <row r="1004" spans="2:5" ht="20.100000000000001" customHeight="1" x14ac:dyDescent="0.25">
      <c r="B1004" s="259">
        <v>1450000</v>
      </c>
      <c r="C1004" s="260">
        <v>1450012</v>
      </c>
      <c r="D1004" s="261" t="s">
        <v>1605</v>
      </c>
      <c r="E1004" s="262" t="s">
        <v>559</v>
      </c>
    </row>
    <row r="1005" spans="2:5" ht="20.100000000000001" customHeight="1" x14ac:dyDescent="0.25">
      <c r="B1005" s="259">
        <v>1450000</v>
      </c>
      <c r="C1005" s="260">
        <v>1450013</v>
      </c>
      <c r="D1005" s="261" t="s">
        <v>1606</v>
      </c>
      <c r="E1005" s="262" t="s">
        <v>559</v>
      </c>
    </row>
    <row r="1006" spans="2:5" ht="20.100000000000001" customHeight="1" x14ac:dyDescent="0.25">
      <c r="B1006" s="259">
        <v>1450000</v>
      </c>
      <c r="C1006" s="260">
        <v>1450014</v>
      </c>
      <c r="D1006" s="261" t="s">
        <v>1607</v>
      </c>
      <c r="E1006" s="262" t="s">
        <v>559</v>
      </c>
    </row>
    <row r="1007" spans="2:5" ht="20.100000000000001" customHeight="1" x14ac:dyDescent="0.25">
      <c r="B1007" s="259">
        <v>1450000</v>
      </c>
      <c r="C1007" s="260">
        <v>1450015</v>
      </c>
      <c r="D1007" s="261" t="s">
        <v>1608</v>
      </c>
      <c r="E1007" s="262" t="s">
        <v>559</v>
      </c>
    </row>
    <row r="1008" spans="2:5" s="258" customFormat="1" ht="20.100000000000001" customHeight="1" x14ac:dyDescent="0.3">
      <c r="B1008" s="264" t="s">
        <v>560</v>
      </c>
      <c r="C1008" s="265"/>
      <c r="D1008" s="266"/>
      <c r="E1008" s="267">
        <v>4100000</v>
      </c>
    </row>
    <row r="1009" spans="2:5" ht="20.100000000000001" customHeight="1" x14ac:dyDescent="0.25">
      <c r="B1009" s="259">
        <v>4102000</v>
      </c>
      <c r="C1009" s="260">
        <v>4102001</v>
      </c>
      <c r="D1009" s="261" t="s">
        <v>1609</v>
      </c>
      <c r="E1009" s="262" t="s">
        <v>560</v>
      </c>
    </row>
    <row r="1010" spans="2:5" ht="20.100000000000001" customHeight="1" x14ac:dyDescent="0.25">
      <c r="B1010" s="259">
        <v>4103000</v>
      </c>
      <c r="C1010" s="260">
        <v>4103001</v>
      </c>
      <c r="D1010" s="261" t="s">
        <v>1610</v>
      </c>
      <c r="E1010" s="262" t="s">
        <v>560</v>
      </c>
    </row>
    <row r="1011" spans="2:5" ht="20.100000000000001" customHeight="1" x14ac:dyDescent="0.25">
      <c r="B1011" s="259">
        <v>4104000</v>
      </c>
      <c r="C1011" s="260">
        <v>4104001</v>
      </c>
      <c r="D1011" s="261" t="s">
        <v>1611</v>
      </c>
      <c r="E1011" s="262" t="s">
        <v>560</v>
      </c>
    </row>
    <row r="1012" spans="2:5" ht="20.100000000000001" customHeight="1" x14ac:dyDescent="0.25">
      <c r="B1012" s="259">
        <v>4104000</v>
      </c>
      <c r="C1012" s="260">
        <v>4104002</v>
      </c>
      <c r="D1012" s="261" t="s">
        <v>1612</v>
      </c>
      <c r="E1012" s="262" t="s">
        <v>560</v>
      </c>
    </row>
    <row r="1013" spans="2:5" ht="20.100000000000001" customHeight="1" x14ac:dyDescent="0.25">
      <c r="B1013" s="259">
        <v>4104000</v>
      </c>
      <c r="C1013" s="260">
        <v>4104003</v>
      </c>
      <c r="D1013" s="261" t="s">
        <v>1613</v>
      </c>
      <c r="E1013" s="262" t="s">
        <v>560</v>
      </c>
    </row>
    <row r="1014" spans="2:5" ht="20.100000000000001" customHeight="1" x14ac:dyDescent="0.25">
      <c r="B1014" s="259">
        <v>4104000</v>
      </c>
      <c r="C1014" s="260">
        <v>4104004</v>
      </c>
      <c r="D1014" s="261" t="s">
        <v>3</v>
      </c>
      <c r="E1014" s="262" t="s">
        <v>560</v>
      </c>
    </row>
    <row r="1015" spans="2:5" ht="20.100000000000001" customHeight="1" x14ac:dyDescent="0.25">
      <c r="B1015" s="259">
        <v>4104000</v>
      </c>
      <c r="C1015" s="260">
        <v>4104005</v>
      </c>
      <c r="D1015" s="261" t="s">
        <v>1614</v>
      </c>
      <c r="E1015" s="262" t="s">
        <v>560</v>
      </c>
    </row>
    <row r="1016" spans="2:5" ht="20.100000000000001" customHeight="1" x14ac:dyDescent="0.25">
      <c r="B1016" s="259">
        <v>4104000</v>
      </c>
      <c r="C1016" s="260">
        <v>4104006</v>
      </c>
      <c r="D1016" s="261" t="s">
        <v>1615</v>
      </c>
      <c r="E1016" s="262" t="s">
        <v>560</v>
      </c>
    </row>
    <row r="1017" spans="2:5" ht="20.100000000000001" customHeight="1" x14ac:dyDescent="0.25">
      <c r="B1017" s="259">
        <v>4104000</v>
      </c>
      <c r="C1017" s="260">
        <v>4104007</v>
      </c>
      <c r="D1017" s="261" t="s">
        <v>375</v>
      </c>
      <c r="E1017" s="262" t="s">
        <v>560</v>
      </c>
    </row>
    <row r="1018" spans="2:5" ht="20.100000000000001" customHeight="1" x14ac:dyDescent="0.25">
      <c r="B1018" s="259">
        <v>4104000</v>
      </c>
      <c r="C1018" s="260">
        <v>4104008</v>
      </c>
      <c r="D1018" s="261" t="s">
        <v>1616</v>
      </c>
      <c r="E1018" s="262" t="s">
        <v>560</v>
      </c>
    </row>
    <row r="1019" spans="2:5" ht="20.100000000000001" customHeight="1" x14ac:dyDescent="0.25">
      <c r="B1019" s="259">
        <v>4104000</v>
      </c>
      <c r="C1019" s="260">
        <v>4104009</v>
      </c>
      <c r="D1019" s="261" t="s">
        <v>1617</v>
      </c>
      <c r="E1019" s="262" t="s">
        <v>560</v>
      </c>
    </row>
    <row r="1020" spans="2:5" ht="20.100000000000001" customHeight="1" x14ac:dyDescent="0.25">
      <c r="B1020" s="259">
        <v>4104000</v>
      </c>
      <c r="C1020" s="260">
        <v>4104010</v>
      </c>
      <c r="D1020" s="261" t="s">
        <v>1618</v>
      </c>
      <c r="E1020" s="262" t="s">
        <v>560</v>
      </c>
    </row>
    <row r="1021" spans="2:5" ht="20.100000000000001" customHeight="1" x14ac:dyDescent="0.25">
      <c r="B1021" s="259">
        <v>4104000</v>
      </c>
      <c r="C1021" s="260">
        <v>4104011</v>
      </c>
      <c r="D1021" s="261" t="s">
        <v>1619</v>
      </c>
      <c r="E1021" s="262" t="s">
        <v>560</v>
      </c>
    </row>
    <row r="1022" spans="2:5" ht="20.100000000000001" customHeight="1" x14ac:dyDescent="0.25">
      <c r="B1022" s="259">
        <v>4104000</v>
      </c>
      <c r="C1022" s="260">
        <v>4104012</v>
      </c>
      <c r="D1022" s="261" t="s">
        <v>1620</v>
      </c>
      <c r="E1022" s="262" t="s">
        <v>560</v>
      </c>
    </row>
    <row r="1023" spans="2:5" ht="20.100000000000001" customHeight="1" x14ac:dyDescent="0.25">
      <c r="B1023" s="259">
        <v>4104000</v>
      </c>
      <c r="C1023" s="260">
        <v>4104013</v>
      </c>
      <c r="D1023" s="261" t="s">
        <v>1621</v>
      </c>
      <c r="E1023" s="262" t="s">
        <v>560</v>
      </c>
    </row>
    <row r="1024" spans="2:5" ht="20.100000000000001" customHeight="1" x14ac:dyDescent="0.25">
      <c r="B1024" s="259">
        <v>4104000</v>
      </c>
      <c r="C1024" s="260">
        <v>4104014</v>
      </c>
      <c r="D1024" s="261" t="s">
        <v>1622</v>
      </c>
      <c r="E1024" s="262" t="s">
        <v>560</v>
      </c>
    </row>
    <row r="1025" spans="2:5" ht="20.100000000000001" customHeight="1" x14ac:dyDescent="0.25">
      <c r="B1025" s="259">
        <v>4117000</v>
      </c>
      <c r="C1025" s="260">
        <v>4117501</v>
      </c>
      <c r="D1025" s="261" t="s">
        <v>1623</v>
      </c>
      <c r="E1025" s="262" t="s">
        <v>560</v>
      </c>
    </row>
    <row r="1026" spans="2:5" ht="20.100000000000001" customHeight="1" x14ac:dyDescent="0.25">
      <c r="B1026" s="259">
        <v>4117000</v>
      </c>
      <c r="C1026" s="260">
        <v>4117502</v>
      </c>
      <c r="D1026" s="261" t="s">
        <v>1624</v>
      </c>
      <c r="E1026" s="262" t="s">
        <v>560</v>
      </c>
    </row>
    <row r="1027" spans="2:5" ht="20.100000000000001" customHeight="1" x14ac:dyDescent="0.25">
      <c r="B1027" s="259">
        <v>4117000</v>
      </c>
      <c r="C1027" s="260">
        <v>4117503</v>
      </c>
      <c r="D1027" s="261" t="s">
        <v>1625</v>
      </c>
      <c r="E1027" s="262" t="s">
        <v>560</v>
      </c>
    </row>
    <row r="1028" spans="2:5" ht="20.100000000000001" customHeight="1" x14ac:dyDescent="0.25">
      <c r="B1028" s="259">
        <v>4117000</v>
      </c>
      <c r="C1028" s="260">
        <v>4117504</v>
      </c>
      <c r="D1028" s="261" t="s">
        <v>1626</v>
      </c>
      <c r="E1028" s="262" t="s">
        <v>560</v>
      </c>
    </row>
    <row r="1029" spans="2:5" ht="20.100000000000001" customHeight="1" x14ac:dyDescent="0.25">
      <c r="B1029" s="259">
        <v>4117000</v>
      </c>
      <c r="C1029" s="260">
        <v>4117505</v>
      </c>
      <c r="D1029" s="261" t="s">
        <v>1627</v>
      </c>
      <c r="E1029" s="262" t="s">
        <v>560</v>
      </c>
    </row>
    <row r="1030" spans="2:5" ht="20.100000000000001" customHeight="1" x14ac:dyDescent="0.25">
      <c r="B1030" s="259">
        <v>4117000</v>
      </c>
      <c r="C1030" s="260">
        <v>4117506</v>
      </c>
      <c r="D1030" s="261" t="s">
        <v>1628</v>
      </c>
      <c r="E1030" s="262" t="s">
        <v>560</v>
      </c>
    </row>
    <row r="1031" spans="2:5" ht="20.100000000000001" customHeight="1" x14ac:dyDescent="0.25">
      <c r="B1031" s="259">
        <v>4117000</v>
      </c>
      <c r="C1031" s="260">
        <v>4117507</v>
      </c>
      <c r="D1031" s="261" t="s">
        <v>1629</v>
      </c>
      <c r="E1031" s="262" t="s">
        <v>560</v>
      </c>
    </row>
    <row r="1032" spans="2:5" ht="20.100000000000001" customHeight="1" x14ac:dyDescent="0.25">
      <c r="B1032" s="259">
        <v>4117000</v>
      </c>
      <c r="C1032" s="260">
        <v>4117508</v>
      </c>
      <c r="D1032" s="261" t="s">
        <v>1630</v>
      </c>
      <c r="E1032" s="262" t="s">
        <v>560</v>
      </c>
    </row>
    <row r="1033" spans="2:5" ht="20.100000000000001" customHeight="1" x14ac:dyDescent="0.25">
      <c r="B1033" s="259">
        <v>4117000</v>
      </c>
      <c r="C1033" s="260">
        <v>4117509</v>
      </c>
      <c r="D1033" s="261" t="s">
        <v>1631</v>
      </c>
      <c r="E1033" s="262" t="s">
        <v>560</v>
      </c>
    </row>
    <row r="1034" spans="2:5" ht="20.100000000000001" customHeight="1" x14ac:dyDescent="0.25">
      <c r="B1034" s="259">
        <v>4117000</v>
      </c>
      <c r="C1034" s="260">
        <v>4117510</v>
      </c>
      <c r="D1034" s="261" t="s">
        <v>1632</v>
      </c>
      <c r="E1034" s="262" t="s">
        <v>560</v>
      </c>
    </row>
    <row r="1035" spans="2:5" ht="20.100000000000001" customHeight="1" x14ac:dyDescent="0.25">
      <c r="B1035" s="259">
        <v>4117000</v>
      </c>
      <c r="C1035" s="260">
        <v>4117511</v>
      </c>
      <c r="D1035" s="261" t="s">
        <v>503</v>
      </c>
      <c r="E1035" s="262" t="s">
        <v>560</v>
      </c>
    </row>
    <row r="1036" spans="2:5" ht="20.100000000000001" customHeight="1" x14ac:dyDescent="0.25">
      <c r="B1036" s="259">
        <v>4117000</v>
      </c>
      <c r="C1036" s="260">
        <v>4117512</v>
      </c>
      <c r="D1036" s="261" t="s">
        <v>1633</v>
      </c>
      <c r="E1036" s="262" t="s">
        <v>560</v>
      </c>
    </row>
    <row r="1037" spans="2:5" ht="20.100000000000001" customHeight="1" x14ac:dyDescent="0.25">
      <c r="B1037" s="259">
        <v>4117000</v>
      </c>
      <c r="C1037" s="260">
        <v>4117513</v>
      </c>
      <c r="D1037" s="261" t="s">
        <v>1634</v>
      </c>
      <c r="E1037" s="262" t="s">
        <v>560</v>
      </c>
    </row>
    <row r="1038" spans="2:5" ht="20.100000000000001" customHeight="1" x14ac:dyDescent="0.25">
      <c r="B1038" s="259">
        <v>4117000</v>
      </c>
      <c r="C1038" s="260">
        <v>4117514</v>
      </c>
      <c r="D1038" s="261" t="s">
        <v>1635</v>
      </c>
      <c r="E1038" s="262" t="s">
        <v>560</v>
      </c>
    </row>
    <row r="1039" spans="2:5" ht="20.100000000000001" customHeight="1" x14ac:dyDescent="0.25">
      <c r="B1039" s="259">
        <v>4117000</v>
      </c>
      <c r="C1039" s="260">
        <v>4117515</v>
      </c>
      <c r="D1039" s="261" t="s">
        <v>1636</v>
      </c>
      <c r="E1039" s="262" t="s">
        <v>560</v>
      </c>
    </row>
    <row r="1040" spans="2:5" ht="20.100000000000001" customHeight="1" x14ac:dyDescent="0.25">
      <c r="B1040" s="259">
        <v>4117000</v>
      </c>
      <c r="C1040" s="260">
        <v>4117516</v>
      </c>
      <c r="D1040" s="261" t="s">
        <v>1637</v>
      </c>
      <c r="E1040" s="262" t="s">
        <v>560</v>
      </c>
    </row>
    <row r="1041" spans="2:5" ht="20.100000000000001" customHeight="1" x14ac:dyDescent="0.25">
      <c r="B1041" s="259">
        <v>4117000</v>
      </c>
      <c r="C1041" s="260">
        <v>4117517</v>
      </c>
      <c r="D1041" s="261" t="s">
        <v>1638</v>
      </c>
      <c r="E1041" s="262" t="s">
        <v>560</v>
      </c>
    </row>
    <row r="1042" spans="2:5" ht="20.100000000000001" customHeight="1" x14ac:dyDescent="0.25">
      <c r="B1042" s="259">
        <v>4117000</v>
      </c>
      <c r="C1042" s="260">
        <v>4117518</v>
      </c>
      <c r="D1042" s="261" t="s">
        <v>1639</v>
      </c>
      <c r="E1042" s="262" t="s">
        <v>560</v>
      </c>
    </row>
    <row r="1043" spans="2:5" ht="20.100000000000001" customHeight="1" x14ac:dyDescent="0.25">
      <c r="B1043" s="259">
        <v>4117000</v>
      </c>
      <c r="C1043" s="260">
        <v>4117519</v>
      </c>
      <c r="D1043" s="261" t="s">
        <v>1640</v>
      </c>
      <c r="E1043" s="262" t="s">
        <v>560</v>
      </c>
    </row>
    <row r="1044" spans="2:5" ht="20.100000000000001" customHeight="1" x14ac:dyDescent="0.25">
      <c r="B1044" s="259">
        <v>4117000</v>
      </c>
      <c r="C1044" s="260">
        <v>4117520</v>
      </c>
      <c r="D1044" s="261" t="s">
        <v>1641</v>
      </c>
      <c r="E1044" s="262" t="s">
        <v>560</v>
      </c>
    </row>
    <row r="1045" spans="2:5" ht="20.100000000000001" customHeight="1" x14ac:dyDescent="0.25">
      <c r="B1045" s="259">
        <v>4117000</v>
      </c>
      <c r="C1045" s="260">
        <v>4117701</v>
      </c>
      <c r="D1045" s="261" t="s">
        <v>1642</v>
      </c>
      <c r="E1045" s="262" t="s">
        <v>560</v>
      </c>
    </row>
    <row r="1046" spans="2:5" s="258" customFormat="1" ht="20.100000000000001" customHeight="1" x14ac:dyDescent="0.3">
      <c r="B1046" s="264" t="s">
        <v>460</v>
      </c>
      <c r="C1046" s="265"/>
      <c r="D1046" s="266"/>
      <c r="E1046" s="267">
        <v>9000000</v>
      </c>
    </row>
    <row r="1047" spans="2:5" ht="20.100000000000001" customHeight="1" x14ac:dyDescent="0.25">
      <c r="B1047" s="269" t="s">
        <v>547</v>
      </c>
      <c r="C1047" s="268" t="s">
        <v>259</v>
      </c>
      <c r="D1047" s="261" t="s">
        <v>1643</v>
      </c>
      <c r="E1047" s="262" t="s">
        <v>460</v>
      </c>
    </row>
    <row r="1048" spans="2:5" ht="20.100000000000001" customHeight="1" x14ac:dyDescent="0.25">
      <c r="B1048" s="269" t="s">
        <v>548</v>
      </c>
      <c r="C1048" s="268" t="s">
        <v>294</v>
      </c>
      <c r="D1048" s="261" t="s">
        <v>549</v>
      </c>
      <c r="E1048" s="262" t="s">
        <v>460</v>
      </c>
    </row>
    <row r="1049" spans="2:5" ht="20.100000000000001" customHeight="1" x14ac:dyDescent="0.25">
      <c r="B1049" s="269" t="s">
        <v>550</v>
      </c>
      <c r="C1049" s="268" t="s">
        <v>297</v>
      </c>
      <c r="D1049" s="261" t="s">
        <v>536</v>
      </c>
      <c r="E1049" s="262" t="s">
        <v>460</v>
      </c>
    </row>
    <row r="1050" spans="2:5" ht="20.100000000000001" customHeight="1" x14ac:dyDescent="0.25">
      <c r="B1050" s="269" t="s">
        <v>551</v>
      </c>
      <c r="C1050" s="268" t="s">
        <v>1644</v>
      </c>
      <c r="D1050" s="261" t="s">
        <v>1645</v>
      </c>
      <c r="E1050" s="262" t="s">
        <v>460</v>
      </c>
    </row>
    <row r="1051" spans="2:5" ht="20.100000000000001" customHeight="1" x14ac:dyDescent="0.25">
      <c r="B1051" s="269" t="s">
        <v>552</v>
      </c>
      <c r="C1051" s="268" t="s">
        <v>1646</v>
      </c>
      <c r="D1051" s="261" t="s">
        <v>1647</v>
      </c>
      <c r="E1051" s="262" t="s">
        <v>460</v>
      </c>
    </row>
    <row r="1052" spans="2:5" ht="20.100000000000001" customHeight="1" x14ac:dyDescent="0.25">
      <c r="B1052" s="269" t="s">
        <v>553</v>
      </c>
      <c r="C1052" s="268" t="s">
        <v>1648</v>
      </c>
      <c r="D1052" s="261" t="s">
        <v>554</v>
      </c>
      <c r="E1052" s="262" t="s">
        <v>460</v>
      </c>
    </row>
    <row r="1053" spans="2:5" ht="20.100000000000001" customHeight="1" x14ac:dyDescent="0.25">
      <c r="B1053" s="269" t="s">
        <v>555</v>
      </c>
      <c r="C1053" s="268" t="s">
        <v>1649</v>
      </c>
      <c r="D1053" s="261" t="s">
        <v>556</v>
      </c>
      <c r="E1053" s="262" t="s">
        <v>460</v>
      </c>
    </row>
    <row r="1054" spans="2:5" ht="20.100000000000001" customHeight="1" x14ac:dyDescent="0.25">
      <c r="B1054" s="269" t="s">
        <v>545</v>
      </c>
      <c r="C1054" s="268" t="s">
        <v>303</v>
      </c>
      <c r="D1054" s="261" t="s">
        <v>546</v>
      </c>
      <c r="E1054" s="262" t="s">
        <v>460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B2:E521"/>
  <sheetViews>
    <sheetView topLeftCell="A336" workbookViewId="0">
      <selection activeCell="D181" sqref="D181"/>
    </sheetView>
  </sheetViews>
  <sheetFormatPr defaultRowHeight="18" customHeight="1" x14ac:dyDescent="0.2"/>
  <cols>
    <col min="1" max="1" width="9.140625" style="272" customWidth="1"/>
    <col min="2" max="3" width="22.7109375" style="287" customWidth="1"/>
    <col min="4" max="4" width="45" style="288" customWidth="1"/>
    <col min="5" max="5" width="35.7109375" style="287" customWidth="1"/>
    <col min="6" max="13" width="18.7109375" style="272" customWidth="1"/>
    <col min="14" max="16384" width="9.140625" style="272"/>
  </cols>
  <sheetData>
    <row r="2" spans="2:5" s="271" customFormat="1" ht="18" customHeight="1" x14ac:dyDescent="0.25">
      <c r="B2" s="270" t="s">
        <v>0</v>
      </c>
      <c r="C2" s="270" t="s">
        <v>2</v>
      </c>
      <c r="D2" s="270" t="s">
        <v>1</v>
      </c>
      <c r="E2" s="270" t="s">
        <v>739</v>
      </c>
    </row>
    <row r="3" spans="2:5" ht="9" customHeight="1" x14ac:dyDescent="0.2">
      <c r="B3" s="272"/>
      <c r="C3" s="272"/>
      <c r="D3" s="272"/>
      <c r="E3" s="272"/>
    </row>
    <row r="4" spans="2:5" s="276" customFormat="1" ht="18" customHeight="1" x14ac:dyDescent="0.25">
      <c r="B4" s="273" t="s">
        <v>444</v>
      </c>
      <c r="C4" s="274"/>
      <c r="D4" s="274"/>
      <c r="E4" s="275">
        <v>2100000</v>
      </c>
    </row>
    <row r="5" spans="2:5" ht="18" customHeight="1" x14ac:dyDescent="0.2">
      <c r="B5" s="277">
        <v>2111000</v>
      </c>
      <c r="C5" s="278">
        <v>2111001</v>
      </c>
      <c r="D5" s="279" t="s">
        <v>4</v>
      </c>
      <c r="E5" s="280" t="s">
        <v>444</v>
      </c>
    </row>
    <row r="6" spans="2:5" ht="18" customHeight="1" x14ac:dyDescent="0.2">
      <c r="B6" s="277">
        <v>2111100</v>
      </c>
      <c r="C6" s="278">
        <v>2111101</v>
      </c>
      <c r="D6" s="279" t="s">
        <v>169</v>
      </c>
      <c r="E6" s="280" t="s">
        <v>444</v>
      </c>
    </row>
    <row r="7" spans="2:5" ht="18" customHeight="1" x14ac:dyDescent="0.2">
      <c r="B7" s="277">
        <v>2111100</v>
      </c>
      <c r="C7" s="278">
        <v>2111102</v>
      </c>
      <c r="D7" s="279" t="s">
        <v>10</v>
      </c>
      <c r="E7" s="280" t="s">
        <v>444</v>
      </c>
    </row>
    <row r="8" spans="2:5" ht="18" customHeight="1" x14ac:dyDescent="0.2">
      <c r="B8" s="277">
        <v>2111100</v>
      </c>
      <c r="C8" s="278">
        <v>2111103</v>
      </c>
      <c r="D8" s="279" t="s">
        <v>170</v>
      </c>
      <c r="E8" s="280" t="s">
        <v>444</v>
      </c>
    </row>
    <row r="9" spans="2:5" ht="18" customHeight="1" x14ac:dyDescent="0.2">
      <c r="B9" s="277">
        <v>2111100</v>
      </c>
      <c r="C9" s="278">
        <v>2111104</v>
      </c>
      <c r="D9" s="279" t="s">
        <v>171</v>
      </c>
      <c r="E9" s="280" t="s">
        <v>444</v>
      </c>
    </row>
    <row r="10" spans="2:5" ht="18" customHeight="1" x14ac:dyDescent="0.2">
      <c r="B10" s="277">
        <v>2111100</v>
      </c>
      <c r="C10" s="278">
        <v>2111105</v>
      </c>
      <c r="D10" s="279" t="s">
        <v>172</v>
      </c>
      <c r="E10" s="280" t="s">
        <v>444</v>
      </c>
    </row>
    <row r="11" spans="2:5" ht="18" customHeight="1" x14ac:dyDescent="0.2">
      <c r="B11" s="277">
        <v>2111100</v>
      </c>
      <c r="C11" s="278">
        <v>2111106</v>
      </c>
      <c r="D11" s="279" t="s">
        <v>173</v>
      </c>
      <c r="E11" s="280" t="s">
        <v>444</v>
      </c>
    </row>
    <row r="12" spans="2:5" ht="18" customHeight="1" x14ac:dyDescent="0.2">
      <c r="B12" s="277">
        <v>2111200</v>
      </c>
      <c r="C12" s="278">
        <v>2111201</v>
      </c>
      <c r="D12" s="279" t="s">
        <v>174</v>
      </c>
      <c r="E12" s="280" t="s">
        <v>444</v>
      </c>
    </row>
    <row r="13" spans="2:5" ht="18" customHeight="1" x14ac:dyDescent="0.2">
      <c r="B13" s="277">
        <v>2111200</v>
      </c>
      <c r="C13" s="278">
        <v>2111202</v>
      </c>
      <c r="D13" s="279" t="s">
        <v>175</v>
      </c>
      <c r="E13" s="280" t="s">
        <v>444</v>
      </c>
    </row>
    <row r="14" spans="2:5" ht="18" customHeight="1" x14ac:dyDescent="0.2">
      <c r="B14" s="277">
        <v>2111200</v>
      </c>
      <c r="C14" s="278">
        <v>2111203</v>
      </c>
      <c r="D14" s="279" t="s">
        <v>51</v>
      </c>
      <c r="E14" s="280" t="s">
        <v>444</v>
      </c>
    </row>
    <row r="15" spans="2:5" ht="18" customHeight="1" x14ac:dyDescent="0.2">
      <c r="B15" s="277">
        <v>2111200</v>
      </c>
      <c r="C15" s="278">
        <v>2111204</v>
      </c>
      <c r="D15" s="279" t="s">
        <v>176</v>
      </c>
      <c r="E15" s="280" t="s">
        <v>444</v>
      </c>
    </row>
    <row r="16" spans="2:5" ht="18" customHeight="1" x14ac:dyDescent="0.2">
      <c r="B16" s="277">
        <v>2111200</v>
      </c>
      <c r="C16" s="278">
        <v>2111205</v>
      </c>
      <c r="D16" s="279" t="s">
        <v>177</v>
      </c>
      <c r="E16" s="280" t="s">
        <v>444</v>
      </c>
    </row>
    <row r="17" spans="2:5" ht="18" customHeight="1" x14ac:dyDescent="0.2">
      <c r="B17" s="277">
        <v>2111200</v>
      </c>
      <c r="C17" s="278">
        <v>2111206</v>
      </c>
      <c r="D17" s="279" t="s">
        <v>178</v>
      </c>
      <c r="E17" s="280" t="s">
        <v>444</v>
      </c>
    </row>
    <row r="18" spans="2:5" ht="18" customHeight="1" x14ac:dyDescent="0.2">
      <c r="B18" s="277">
        <v>2111200</v>
      </c>
      <c r="C18" s="278">
        <v>2111207</v>
      </c>
      <c r="D18" s="279" t="s">
        <v>179</v>
      </c>
      <c r="E18" s="280" t="s">
        <v>444</v>
      </c>
    </row>
    <row r="19" spans="2:5" ht="18" customHeight="1" x14ac:dyDescent="0.2">
      <c r="B19" s="277">
        <v>2111200</v>
      </c>
      <c r="C19" s="278">
        <v>2111208</v>
      </c>
      <c r="D19" s="279" t="s">
        <v>41</v>
      </c>
      <c r="E19" s="280" t="s">
        <v>444</v>
      </c>
    </row>
    <row r="20" spans="2:5" ht="18" customHeight="1" x14ac:dyDescent="0.2">
      <c r="B20" s="277">
        <v>2111200</v>
      </c>
      <c r="C20" s="278">
        <v>2111209</v>
      </c>
      <c r="D20" s="279" t="s">
        <v>195</v>
      </c>
      <c r="E20" s="280" t="s">
        <v>444</v>
      </c>
    </row>
    <row r="21" spans="2:5" ht="18" customHeight="1" x14ac:dyDescent="0.2">
      <c r="B21" s="277">
        <v>2111200</v>
      </c>
      <c r="C21" s="278">
        <v>2111210</v>
      </c>
      <c r="D21" s="279" t="s">
        <v>181</v>
      </c>
      <c r="E21" s="280" t="s">
        <v>444</v>
      </c>
    </row>
    <row r="22" spans="2:5" ht="18" customHeight="1" x14ac:dyDescent="0.2">
      <c r="B22" s="277">
        <v>2111200</v>
      </c>
      <c r="C22" s="278">
        <v>2111211</v>
      </c>
      <c r="D22" s="279" t="s">
        <v>168</v>
      </c>
      <c r="E22" s="280" t="s">
        <v>444</v>
      </c>
    </row>
    <row r="23" spans="2:5" ht="18" customHeight="1" x14ac:dyDescent="0.2">
      <c r="B23" s="277">
        <v>2111200</v>
      </c>
      <c r="C23" s="278">
        <v>2111212</v>
      </c>
      <c r="D23" s="279" t="s">
        <v>183</v>
      </c>
      <c r="E23" s="280" t="s">
        <v>444</v>
      </c>
    </row>
    <row r="24" spans="2:5" ht="18" customHeight="1" x14ac:dyDescent="0.2">
      <c r="B24" s="277">
        <v>2111200</v>
      </c>
      <c r="C24" s="278">
        <v>2111213</v>
      </c>
      <c r="D24" s="279" t="s">
        <v>184</v>
      </c>
      <c r="E24" s="280" t="s">
        <v>444</v>
      </c>
    </row>
    <row r="25" spans="2:5" ht="18" customHeight="1" x14ac:dyDescent="0.2">
      <c r="B25" s="277">
        <v>2111200</v>
      </c>
      <c r="C25" s="278">
        <v>2111214</v>
      </c>
      <c r="D25" s="279" t="s">
        <v>185</v>
      </c>
      <c r="E25" s="280" t="s">
        <v>444</v>
      </c>
    </row>
    <row r="26" spans="2:5" ht="18" customHeight="1" x14ac:dyDescent="0.2">
      <c r="B26" s="277">
        <v>2111200</v>
      </c>
      <c r="C26" s="278">
        <v>2111215</v>
      </c>
      <c r="D26" s="279" t="s">
        <v>186</v>
      </c>
      <c r="E26" s="280" t="s">
        <v>444</v>
      </c>
    </row>
    <row r="27" spans="2:5" ht="18" customHeight="1" x14ac:dyDescent="0.2">
      <c r="B27" s="277">
        <v>2111200</v>
      </c>
      <c r="C27" s="278">
        <v>2111216</v>
      </c>
      <c r="D27" s="279" t="s">
        <v>187</v>
      </c>
      <c r="E27" s="280" t="s">
        <v>444</v>
      </c>
    </row>
    <row r="28" spans="2:5" ht="18" customHeight="1" x14ac:dyDescent="0.2">
      <c r="B28" s="277">
        <v>2111200</v>
      </c>
      <c r="C28" s="278">
        <v>2111217</v>
      </c>
      <c r="D28" s="279" t="s">
        <v>188</v>
      </c>
      <c r="E28" s="280" t="s">
        <v>444</v>
      </c>
    </row>
    <row r="29" spans="2:5" ht="18" customHeight="1" x14ac:dyDescent="0.2">
      <c r="B29" s="277">
        <v>2111200</v>
      </c>
      <c r="C29" s="278">
        <v>2111218</v>
      </c>
      <c r="D29" s="279" t="s">
        <v>189</v>
      </c>
      <c r="E29" s="280" t="s">
        <v>444</v>
      </c>
    </row>
    <row r="30" spans="2:5" ht="18" customHeight="1" x14ac:dyDescent="0.2">
      <c r="B30" s="277">
        <v>2111200</v>
      </c>
      <c r="C30" s="278">
        <v>2111219</v>
      </c>
      <c r="D30" s="279" t="s">
        <v>190</v>
      </c>
      <c r="E30" s="280" t="s">
        <v>444</v>
      </c>
    </row>
    <row r="31" spans="2:5" ht="18" customHeight="1" x14ac:dyDescent="0.2">
      <c r="B31" s="277">
        <v>2111200</v>
      </c>
      <c r="C31" s="278">
        <v>2111220</v>
      </c>
      <c r="D31" s="279" t="s">
        <v>191</v>
      </c>
      <c r="E31" s="280" t="s">
        <v>444</v>
      </c>
    </row>
    <row r="32" spans="2:5" ht="18" customHeight="1" x14ac:dyDescent="0.2">
      <c r="B32" s="277">
        <v>2111200</v>
      </c>
      <c r="C32" s="278">
        <v>2111221</v>
      </c>
      <c r="D32" s="279" t="s">
        <v>192</v>
      </c>
      <c r="E32" s="280" t="s">
        <v>444</v>
      </c>
    </row>
    <row r="33" spans="2:5" ht="18" customHeight="1" x14ac:dyDescent="0.2">
      <c r="B33" s="277">
        <v>2111200</v>
      </c>
      <c r="C33" s="278">
        <v>2111222</v>
      </c>
      <c r="D33" s="279" t="s">
        <v>193</v>
      </c>
      <c r="E33" s="280" t="s">
        <v>444</v>
      </c>
    </row>
    <row r="34" spans="2:5" ht="18" customHeight="1" x14ac:dyDescent="0.2">
      <c r="B34" s="277">
        <v>2111200</v>
      </c>
      <c r="C34" s="278">
        <v>2111223</v>
      </c>
      <c r="D34" s="279" t="s">
        <v>155</v>
      </c>
      <c r="E34" s="280" t="s">
        <v>444</v>
      </c>
    </row>
    <row r="35" spans="2:5" ht="18" customHeight="1" x14ac:dyDescent="0.2">
      <c r="B35" s="277">
        <v>2111200</v>
      </c>
      <c r="C35" s="278">
        <v>2111224</v>
      </c>
      <c r="D35" s="279" t="s">
        <v>182</v>
      </c>
      <c r="E35" s="280" t="s">
        <v>444</v>
      </c>
    </row>
    <row r="36" spans="2:5" ht="18" customHeight="1" x14ac:dyDescent="0.2">
      <c r="B36" s="277">
        <v>2111200</v>
      </c>
      <c r="C36" s="278">
        <v>2111225</v>
      </c>
      <c r="D36" s="279" t="s">
        <v>11</v>
      </c>
      <c r="E36" s="280" t="s">
        <v>444</v>
      </c>
    </row>
    <row r="37" spans="2:5" ht="18" customHeight="1" x14ac:dyDescent="0.2">
      <c r="B37" s="277">
        <v>2111200</v>
      </c>
      <c r="C37" s="278">
        <v>2111226</v>
      </c>
      <c r="D37" s="279" t="s">
        <v>180</v>
      </c>
      <c r="E37" s="280" t="s">
        <v>444</v>
      </c>
    </row>
    <row r="38" spans="2:5" ht="18" customHeight="1" x14ac:dyDescent="0.2">
      <c r="B38" s="277">
        <v>2111200</v>
      </c>
      <c r="C38" s="278">
        <v>2111227</v>
      </c>
      <c r="D38" s="279" t="s">
        <v>142</v>
      </c>
      <c r="E38" s="280" t="s">
        <v>444</v>
      </c>
    </row>
    <row r="39" spans="2:5" ht="18" customHeight="1" x14ac:dyDescent="0.2">
      <c r="B39" s="277">
        <v>2111200</v>
      </c>
      <c r="C39" s="278">
        <v>2111228</v>
      </c>
      <c r="D39" s="279" t="s">
        <v>143</v>
      </c>
      <c r="E39" s="280" t="s">
        <v>444</v>
      </c>
    </row>
    <row r="40" spans="2:5" ht="18" customHeight="1" x14ac:dyDescent="0.2">
      <c r="B40" s="277">
        <v>2111200</v>
      </c>
      <c r="C40" s="278">
        <v>2111229</v>
      </c>
      <c r="D40" s="279" t="s">
        <v>144</v>
      </c>
      <c r="E40" s="280" t="s">
        <v>444</v>
      </c>
    </row>
    <row r="41" spans="2:5" ht="18" customHeight="1" x14ac:dyDescent="0.2">
      <c r="B41" s="277">
        <v>2111200</v>
      </c>
      <c r="C41" s="278">
        <v>2111230</v>
      </c>
      <c r="D41" s="279" t="s">
        <v>145</v>
      </c>
      <c r="E41" s="280" t="s">
        <v>444</v>
      </c>
    </row>
    <row r="42" spans="2:5" ht="18" customHeight="1" x14ac:dyDescent="0.2">
      <c r="B42" s="277">
        <v>2111200</v>
      </c>
      <c r="C42" s="278">
        <v>2111231</v>
      </c>
      <c r="D42" s="279" t="s">
        <v>146</v>
      </c>
      <c r="E42" s="280" t="s">
        <v>444</v>
      </c>
    </row>
    <row r="43" spans="2:5" ht="18" customHeight="1" x14ac:dyDescent="0.2">
      <c r="B43" s="277">
        <v>2111200</v>
      </c>
      <c r="C43" s="278">
        <v>2111232</v>
      </c>
      <c r="D43" s="279" t="s">
        <v>147</v>
      </c>
      <c r="E43" s="280" t="s">
        <v>444</v>
      </c>
    </row>
    <row r="44" spans="2:5" ht="18" customHeight="1" x14ac:dyDescent="0.2">
      <c r="B44" s="277">
        <v>2111200</v>
      </c>
      <c r="C44" s="278">
        <v>2111233</v>
      </c>
      <c r="D44" s="279" t="s">
        <v>148</v>
      </c>
      <c r="E44" s="280" t="s">
        <v>444</v>
      </c>
    </row>
    <row r="45" spans="2:5" ht="18" customHeight="1" x14ac:dyDescent="0.2">
      <c r="B45" s="277">
        <v>2111200</v>
      </c>
      <c r="C45" s="278">
        <v>2111234</v>
      </c>
      <c r="D45" s="279" t="s">
        <v>149</v>
      </c>
      <c r="E45" s="280" t="s">
        <v>444</v>
      </c>
    </row>
    <row r="46" spans="2:5" ht="18" customHeight="1" x14ac:dyDescent="0.2">
      <c r="B46" s="277">
        <v>2111200</v>
      </c>
      <c r="C46" s="278">
        <v>2111235</v>
      </c>
      <c r="D46" s="279" t="s">
        <v>150</v>
      </c>
      <c r="E46" s="280" t="s">
        <v>444</v>
      </c>
    </row>
    <row r="47" spans="2:5" ht="18" customHeight="1" x14ac:dyDescent="0.2">
      <c r="B47" s="277">
        <v>2111200</v>
      </c>
      <c r="C47" s="278">
        <v>2111236</v>
      </c>
      <c r="D47" s="279" t="s">
        <v>151</v>
      </c>
      <c r="E47" s="280" t="s">
        <v>444</v>
      </c>
    </row>
    <row r="48" spans="2:5" ht="18" customHeight="1" x14ac:dyDescent="0.2">
      <c r="B48" s="277">
        <v>2111200</v>
      </c>
      <c r="C48" s="278">
        <v>2111237</v>
      </c>
      <c r="D48" s="279" t="s">
        <v>152</v>
      </c>
      <c r="E48" s="280" t="s">
        <v>444</v>
      </c>
    </row>
    <row r="49" spans="2:5" ht="18" customHeight="1" x14ac:dyDescent="0.2">
      <c r="B49" s="277">
        <v>2111200</v>
      </c>
      <c r="C49" s="278">
        <v>2111238</v>
      </c>
      <c r="D49" s="279" t="s">
        <v>167</v>
      </c>
      <c r="E49" s="280" t="s">
        <v>444</v>
      </c>
    </row>
    <row r="50" spans="2:5" ht="18" customHeight="1" x14ac:dyDescent="0.2">
      <c r="B50" s="277">
        <v>2111200</v>
      </c>
      <c r="C50" s="278">
        <v>2111239</v>
      </c>
      <c r="D50" s="279" t="s">
        <v>154</v>
      </c>
      <c r="E50" s="280" t="s">
        <v>444</v>
      </c>
    </row>
    <row r="51" spans="2:5" ht="18" customHeight="1" x14ac:dyDescent="0.2">
      <c r="B51" s="277">
        <v>2111200</v>
      </c>
      <c r="C51" s="278">
        <v>2111240</v>
      </c>
      <c r="D51" s="279" t="s">
        <v>141</v>
      </c>
      <c r="E51" s="280" t="s">
        <v>444</v>
      </c>
    </row>
    <row r="52" spans="2:5" ht="18" customHeight="1" x14ac:dyDescent="0.2">
      <c r="B52" s="277">
        <v>2111200</v>
      </c>
      <c r="C52" s="278">
        <v>2111241</v>
      </c>
      <c r="D52" s="279" t="s">
        <v>156</v>
      </c>
      <c r="E52" s="280" t="s">
        <v>444</v>
      </c>
    </row>
    <row r="53" spans="2:5" ht="18" customHeight="1" x14ac:dyDescent="0.2">
      <c r="B53" s="277">
        <v>2111200</v>
      </c>
      <c r="C53" s="278">
        <v>2111242</v>
      </c>
      <c r="D53" s="279" t="s">
        <v>15</v>
      </c>
      <c r="E53" s="280" t="s">
        <v>444</v>
      </c>
    </row>
    <row r="54" spans="2:5" ht="18" customHeight="1" x14ac:dyDescent="0.2">
      <c r="B54" s="277">
        <v>2111200</v>
      </c>
      <c r="C54" s="278">
        <v>2111243</v>
      </c>
      <c r="D54" s="279" t="s">
        <v>30</v>
      </c>
      <c r="E54" s="280" t="s">
        <v>444</v>
      </c>
    </row>
    <row r="55" spans="2:5" ht="18" customHeight="1" x14ac:dyDescent="0.2">
      <c r="B55" s="277">
        <v>2111200</v>
      </c>
      <c r="C55" s="278">
        <v>2111244</v>
      </c>
      <c r="D55" s="279" t="s">
        <v>157</v>
      </c>
      <c r="E55" s="280" t="s">
        <v>444</v>
      </c>
    </row>
    <row r="56" spans="2:5" ht="18" customHeight="1" x14ac:dyDescent="0.2">
      <c r="B56" s="277">
        <v>2111200</v>
      </c>
      <c r="C56" s="278">
        <v>2111245</v>
      </c>
      <c r="D56" s="279" t="s">
        <v>158</v>
      </c>
      <c r="E56" s="280" t="s">
        <v>444</v>
      </c>
    </row>
    <row r="57" spans="2:5" ht="18" customHeight="1" x14ac:dyDescent="0.2">
      <c r="B57" s="277">
        <v>2111200</v>
      </c>
      <c r="C57" s="278">
        <v>2111246</v>
      </c>
      <c r="D57" s="279" t="s">
        <v>159</v>
      </c>
      <c r="E57" s="280" t="s">
        <v>444</v>
      </c>
    </row>
    <row r="58" spans="2:5" ht="18" customHeight="1" x14ac:dyDescent="0.2">
      <c r="B58" s="277">
        <v>2111200</v>
      </c>
      <c r="C58" s="278">
        <v>2111247</v>
      </c>
      <c r="D58" s="279" t="s">
        <v>160</v>
      </c>
      <c r="E58" s="280" t="s">
        <v>444</v>
      </c>
    </row>
    <row r="59" spans="2:5" ht="18" customHeight="1" x14ac:dyDescent="0.2">
      <c r="B59" s="277">
        <v>2111200</v>
      </c>
      <c r="C59" s="278">
        <v>2111248</v>
      </c>
      <c r="D59" s="279" t="s">
        <v>29</v>
      </c>
      <c r="E59" s="280" t="s">
        <v>444</v>
      </c>
    </row>
    <row r="60" spans="2:5" ht="18" customHeight="1" x14ac:dyDescent="0.2">
      <c r="B60" s="277">
        <v>2111200</v>
      </c>
      <c r="C60" s="278">
        <v>2111249</v>
      </c>
      <c r="D60" s="279" t="s">
        <v>161</v>
      </c>
      <c r="E60" s="280" t="s">
        <v>444</v>
      </c>
    </row>
    <row r="61" spans="2:5" ht="18" customHeight="1" x14ac:dyDescent="0.2">
      <c r="B61" s="277">
        <v>2121300</v>
      </c>
      <c r="C61" s="278">
        <v>2121001</v>
      </c>
      <c r="D61" s="279" t="s">
        <v>162</v>
      </c>
      <c r="E61" s="280" t="s">
        <v>444</v>
      </c>
    </row>
    <row r="62" spans="2:5" ht="18" customHeight="1" x14ac:dyDescent="0.2">
      <c r="B62" s="277">
        <v>2121300</v>
      </c>
      <c r="C62" s="278">
        <v>2121002</v>
      </c>
      <c r="D62" s="279" t="s">
        <v>163</v>
      </c>
      <c r="E62" s="280" t="s">
        <v>444</v>
      </c>
    </row>
    <row r="63" spans="2:5" ht="18" customHeight="1" x14ac:dyDescent="0.2">
      <c r="B63" s="277">
        <v>2121300</v>
      </c>
      <c r="C63" s="278">
        <v>2121003</v>
      </c>
      <c r="D63" s="279" t="s">
        <v>164</v>
      </c>
      <c r="E63" s="280" t="s">
        <v>444</v>
      </c>
    </row>
    <row r="64" spans="2:5" ht="18" customHeight="1" x14ac:dyDescent="0.2">
      <c r="B64" s="277">
        <v>2121300</v>
      </c>
      <c r="C64" s="278">
        <v>2121004</v>
      </c>
      <c r="D64" s="279" t="s">
        <v>165</v>
      </c>
      <c r="E64" s="280" t="s">
        <v>444</v>
      </c>
    </row>
    <row r="65" spans="2:5" ht="18" customHeight="1" x14ac:dyDescent="0.2">
      <c r="B65" s="277">
        <v>2121300</v>
      </c>
      <c r="C65" s="278">
        <v>2121005</v>
      </c>
      <c r="D65" s="279" t="s">
        <v>208</v>
      </c>
      <c r="E65" s="280" t="s">
        <v>444</v>
      </c>
    </row>
    <row r="66" spans="2:5" ht="18" customHeight="1" x14ac:dyDescent="0.2">
      <c r="B66" s="277">
        <v>2121300</v>
      </c>
      <c r="C66" s="278">
        <v>2121006</v>
      </c>
      <c r="D66" s="279" t="s">
        <v>153</v>
      </c>
      <c r="E66" s="280" t="s">
        <v>444</v>
      </c>
    </row>
    <row r="67" spans="2:5" ht="18" customHeight="1" x14ac:dyDescent="0.2">
      <c r="B67" s="277">
        <v>2121300</v>
      </c>
      <c r="C67" s="278">
        <v>2121007</v>
      </c>
      <c r="D67" s="279" t="s">
        <v>194</v>
      </c>
      <c r="E67" s="280" t="s">
        <v>444</v>
      </c>
    </row>
    <row r="68" spans="2:5" s="276" customFormat="1" ht="18" customHeight="1" x14ac:dyDescent="0.25">
      <c r="B68" s="281" t="s">
        <v>449</v>
      </c>
      <c r="C68" s="282"/>
      <c r="D68" s="283"/>
      <c r="E68" s="282">
        <v>2200000</v>
      </c>
    </row>
    <row r="69" spans="2:5" ht="18" customHeight="1" x14ac:dyDescent="0.2">
      <c r="B69" s="277">
        <v>2210100</v>
      </c>
      <c r="C69" s="278">
        <v>2210101</v>
      </c>
      <c r="D69" s="279" t="s">
        <v>16</v>
      </c>
      <c r="E69" s="280" t="s">
        <v>449</v>
      </c>
    </row>
    <row r="70" spans="2:5" ht="18" customHeight="1" x14ac:dyDescent="0.2">
      <c r="B70" s="277">
        <v>2210100</v>
      </c>
      <c r="C70" s="278">
        <v>2210102</v>
      </c>
      <c r="D70" s="279" t="s">
        <v>42</v>
      </c>
      <c r="E70" s="280" t="s">
        <v>449</v>
      </c>
    </row>
    <row r="71" spans="2:5" ht="18" customHeight="1" x14ac:dyDescent="0.2">
      <c r="B71" s="277">
        <v>2210100</v>
      </c>
      <c r="C71" s="278">
        <v>2210103</v>
      </c>
      <c r="D71" s="279" t="s">
        <v>223</v>
      </c>
      <c r="E71" s="280" t="s">
        <v>449</v>
      </c>
    </row>
    <row r="72" spans="2:5" ht="18" customHeight="1" x14ac:dyDescent="0.2">
      <c r="B72" s="277">
        <v>2210100</v>
      </c>
      <c r="C72" s="278">
        <v>2210104</v>
      </c>
      <c r="D72" s="279" t="s">
        <v>224</v>
      </c>
      <c r="E72" s="280" t="s">
        <v>449</v>
      </c>
    </row>
    <row r="73" spans="2:5" ht="18" customHeight="1" x14ac:dyDescent="0.2">
      <c r="B73" s="277">
        <v>2210100</v>
      </c>
      <c r="C73" s="278">
        <v>2210105</v>
      </c>
      <c r="D73" s="279" t="s">
        <v>225</v>
      </c>
      <c r="E73" s="280" t="s">
        <v>449</v>
      </c>
    </row>
    <row r="74" spans="2:5" ht="18" customHeight="1" x14ac:dyDescent="0.2">
      <c r="B74" s="277">
        <v>2210100</v>
      </c>
      <c r="C74" s="278">
        <v>2210106</v>
      </c>
      <c r="D74" s="279" t="s">
        <v>226</v>
      </c>
      <c r="E74" s="280" t="s">
        <v>449</v>
      </c>
    </row>
    <row r="75" spans="2:5" ht="18" customHeight="1" x14ac:dyDescent="0.2">
      <c r="B75" s="277">
        <v>2210100</v>
      </c>
      <c r="C75" s="278">
        <v>2210107</v>
      </c>
      <c r="D75" s="279" t="s">
        <v>227</v>
      </c>
      <c r="E75" s="280" t="s">
        <v>449</v>
      </c>
    </row>
    <row r="76" spans="2:5" ht="18" customHeight="1" x14ac:dyDescent="0.2">
      <c r="B76" s="277">
        <v>2210100</v>
      </c>
      <c r="C76" s="278">
        <v>2210108</v>
      </c>
      <c r="D76" s="279" t="s">
        <v>228</v>
      </c>
      <c r="E76" s="280" t="s">
        <v>449</v>
      </c>
    </row>
    <row r="77" spans="2:5" ht="18" customHeight="1" x14ac:dyDescent="0.2">
      <c r="B77" s="277">
        <v>2210100</v>
      </c>
      <c r="C77" s="278">
        <v>2210109</v>
      </c>
      <c r="D77" s="279" t="s">
        <v>229</v>
      </c>
      <c r="E77" s="280" t="s">
        <v>449</v>
      </c>
    </row>
    <row r="78" spans="2:5" ht="18" customHeight="1" x14ac:dyDescent="0.2">
      <c r="B78" s="277">
        <v>2210100</v>
      </c>
      <c r="C78" s="278">
        <v>2210110</v>
      </c>
      <c r="D78" s="279" t="s">
        <v>230</v>
      </c>
      <c r="E78" s="280" t="s">
        <v>449</v>
      </c>
    </row>
    <row r="79" spans="2:5" ht="18" customHeight="1" x14ac:dyDescent="0.2">
      <c r="B79" s="277">
        <v>2210100</v>
      </c>
      <c r="C79" s="278">
        <v>2210111</v>
      </c>
      <c r="D79" s="279" t="s">
        <v>34</v>
      </c>
      <c r="E79" s="280" t="s">
        <v>449</v>
      </c>
    </row>
    <row r="80" spans="2:5" ht="18" customHeight="1" x14ac:dyDescent="0.2">
      <c r="B80" s="277">
        <v>2210100</v>
      </c>
      <c r="C80" s="278">
        <v>2210112</v>
      </c>
      <c r="D80" s="279" t="s">
        <v>47</v>
      </c>
      <c r="E80" s="280" t="s">
        <v>449</v>
      </c>
    </row>
    <row r="81" spans="2:5" ht="18" customHeight="1" x14ac:dyDescent="0.2">
      <c r="B81" s="277">
        <v>2210100</v>
      </c>
      <c r="C81" s="278">
        <v>2210113</v>
      </c>
      <c r="D81" s="279" t="s">
        <v>21</v>
      </c>
      <c r="E81" s="280" t="s">
        <v>449</v>
      </c>
    </row>
    <row r="82" spans="2:5" ht="18" customHeight="1" x14ac:dyDescent="0.2">
      <c r="B82" s="277">
        <v>2210100</v>
      </c>
      <c r="C82" s="278">
        <v>2210114</v>
      </c>
      <c r="D82" s="279" t="s">
        <v>186</v>
      </c>
      <c r="E82" s="280" t="s">
        <v>449</v>
      </c>
    </row>
    <row r="83" spans="2:5" ht="18" customHeight="1" x14ac:dyDescent="0.2">
      <c r="B83" s="277">
        <v>2210100</v>
      </c>
      <c r="C83" s="278">
        <v>2210115</v>
      </c>
      <c r="D83" s="279" t="s">
        <v>35</v>
      </c>
      <c r="E83" s="280" t="s">
        <v>449</v>
      </c>
    </row>
    <row r="84" spans="2:5" ht="18" customHeight="1" x14ac:dyDescent="0.2">
      <c r="B84" s="277">
        <v>2210100</v>
      </c>
      <c r="C84" s="278">
        <v>2210116</v>
      </c>
      <c r="D84" s="279" t="s">
        <v>231</v>
      </c>
      <c r="E84" s="280" t="s">
        <v>449</v>
      </c>
    </row>
    <row r="85" spans="2:5" ht="18" customHeight="1" x14ac:dyDescent="0.2">
      <c r="B85" s="277">
        <v>2210100</v>
      </c>
      <c r="C85" s="278">
        <v>2210117</v>
      </c>
      <c r="D85" s="279" t="s">
        <v>232</v>
      </c>
      <c r="E85" s="280" t="s">
        <v>449</v>
      </c>
    </row>
    <row r="86" spans="2:5" ht="18" customHeight="1" x14ac:dyDescent="0.2">
      <c r="B86" s="277">
        <v>2210100</v>
      </c>
      <c r="C86" s="278">
        <v>2210118</v>
      </c>
      <c r="D86" s="279" t="s">
        <v>46</v>
      </c>
      <c r="E86" s="280" t="s">
        <v>449</v>
      </c>
    </row>
    <row r="87" spans="2:5" ht="18" customHeight="1" x14ac:dyDescent="0.2">
      <c r="B87" s="277">
        <v>2210100</v>
      </c>
      <c r="C87" s="278">
        <v>2210119</v>
      </c>
      <c r="D87" s="279" t="s">
        <v>247</v>
      </c>
      <c r="E87" s="280" t="s">
        <v>449</v>
      </c>
    </row>
    <row r="88" spans="2:5" ht="18" customHeight="1" x14ac:dyDescent="0.2">
      <c r="B88" s="277">
        <v>2210100</v>
      </c>
      <c r="C88" s="278">
        <v>2210120</v>
      </c>
      <c r="D88" s="279" t="s">
        <v>39</v>
      </c>
      <c r="E88" s="280" t="s">
        <v>449</v>
      </c>
    </row>
    <row r="89" spans="2:5" ht="18" customHeight="1" x14ac:dyDescent="0.2">
      <c r="B89" s="277">
        <v>2210100</v>
      </c>
      <c r="C89" s="278">
        <v>2210121</v>
      </c>
      <c r="D89" s="279" t="s">
        <v>234</v>
      </c>
      <c r="E89" s="280" t="s">
        <v>449</v>
      </c>
    </row>
    <row r="90" spans="2:5" ht="18" customHeight="1" x14ac:dyDescent="0.2">
      <c r="B90" s="277">
        <v>2210200</v>
      </c>
      <c r="C90" s="278">
        <v>2210201</v>
      </c>
      <c r="D90" s="279" t="s">
        <v>20</v>
      </c>
      <c r="E90" s="280" t="s">
        <v>449</v>
      </c>
    </row>
    <row r="91" spans="2:5" ht="18" customHeight="1" x14ac:dyDescent="0.2">
      <c r="B91" s="277">
        <v>2210200</v>
      </c>
      <c r="C91" s="278">
        <v>2210202</v>
      </c>
      <c r="D91" s="279" t="s">
        <v>52</v>
      </c>
      <c r="E91" s="280" t="s">
        <v>449</v>
      </c>
    </row>
    <row r="92" spans="2:5" ht="18" customHeight="1" x14ac:dyDescent="0.2">
      <c r="B92" s="277">
        <v>2210200</v>
      </c>
      <c r="C92" s="278">
        <v>2210203</v>
      </c>
      <c r="D92" s="279" t="s">
        <v>53</v>
      </c>
      <c r="E92" s="280" t="s">
        <v>449</v>
      </c>
    </row>
    <row r="93" spans="2:5" ht="18" customHeight="1" x14ac:dyDescent="0.2">
      <c r="B93" s="277">
        <v>2210200</v>
      </c>
      <c r="C93" s="278">
        <v>2210204</v>
      </c>
      <c r="D93" s="279" t="s">
        <v>43</v>
      </c>
      <c r="E93" s="280" t="s">
        <v>449</v>
      </c>
    </row>
    <row r="94" spans="2:5" ht="18" customHeight="1" x14ac:dyDescent="0.2">
      <c r="B94" s="277">
        <v>2210200</v>
      </c>
      <c r="C94" s="278">
        <v>2210205</v>
      </c>
      <c r="D94" s="279" t="s">
        <v>222</v>
      </c>
      <c r="E94" s="280" t="s">
        <v>449</v>
      </c>
    </row>
    <row r="95" spans="2:5" ht="18" customHeight="1" x14ac:dyDescent="0.2">
      <c r="B95" s="277">
        <v>2210200</v>
      </c>
      <c r="C95" s="278">
        <v>2210206</v>
      </c>
      <c r="D95" s="279" t="s">
        <v>236</v>
      </c>
      <c r="E95" s="280" t="s">
        <v>449</v>
      </c>
    </row>
    <row r="96" spans="2:5" ht="18" customHeight="1" x14ac:dyDescent="0.2">
      <c r="B96" s="277">
        <v>2210200</v>
      </c>
      <c r="C96" s="278">
        <v>2210207</v>
      </c>
      <c r="D96" s="279" t="s">
        <v>237</v>
      </c>
      <c r="E96" s="280" t="s">
        <v>449</v>
      </c>
    </row>
    <row r="97" spans="2:5" ht="18" customHeight="1" x14ac:dyDescent="0.2">
      <c r="B97" s="277">
        <v>2210300</v>
      </c>
      <c r="C97" s="278">
        <v>2210301</v>
      </c>
      <c r="D97" s="279" t="s">
        <v>238</v>
      </c>
      <c r="E97" s="280" t="s">
        <v>449</v>
      </c>
    </row>
    <row r="98" spans="2:5" ht="18" customHeight="1" x14ac:dyDescent="0.2">
      <c r="B98" s="277">
        <v>2210300</v>
      </c>
      <c r="C98" s="278">
        <v>2210302</v>
      </c>
      <c r="D98" s="279" t="s">
        <v>239</v>
      </c>
      <c r="E98" s="280" t="s">
        <v>449</v>
      </c>
    </row>
    <row r="99" spans="2:5" ht="18" customHeight="1" x14ac:dyDescent="0.2">
      <c r="B99" s="277">
        <v>2210400</v>
      </c>
      <c r="C99" s="278">
        <v>2210401</v>
      </c>
      <c r="D99" s="279" t="s">
        <v>1650</v>
      </c>
      <c r="E99" s="280" t="s">
        <v>449</v>
      </c>
    </row>
    <row r="100" spans="2:5" ht="18" customHeight="1" x14ac:dyDescent="0.2">
      <c r="B100" s="277">
        <v>2210400</v>
      </c>
      <c r="C100" s="278">
        <v>2210402</v>
      </c>
      <c r="D100" s="279" t="s">
        <v>240</v>
      </c>
      <c r="E100" s="280" t="s">
        <v>449</v>
      </c>
    </row>
    <row r="101" spans="2:5" ht="18" customHeight="1" x14ac:dyDescent="0.2">
      <c r="B101" s="277">
        <v>2210400</v>
      </c>
      <c r="C101" s="278">
        <v>2210403</v>
      </c>
      <c r="D101" s="279" t="s">
        <v>241</v>
      </c>
      <c r="E101" s="280" t="s">
        <v>449</v>
      </c>
    </row>
    <row r="102" spans="2:5" ht="18" customHeight="1" x14ac:dyDescent="0.2">
      <c r="B102" s="277">
        <v>2210400</v>
      </c>
      <c r="C102" s="278">
        <v>2210404</v>
      </c>
      <c r="D102" s="279" t="s">
        <v>242</v>
      </c>
      <c r="E102" s="280" t="s">
        <v>449</v>
      </c>
    </row>
    <row r="103" spans="2:5" ht="18" customHeight="1" x14ac:dyDescent="0.2">
      <c r="B103" s="277">
        <v>2210400</v>
      </c>
      <c r="C103" s="278">
        <v>2210405</v>
      </c>
      <c r="D103" s="279" t="s">
        <v>243</v>
      </c>
      <c r="E103" s="280" t="s">
        <v>449</v>
      </c>
    </row>
    <row r="104" spans="2:5" ht="18" customHeight="1" x14ac:dyDescent="0.2">
      <c r="B104" s="277">
        <v>2210400</v>
      </c>
      <c r="C104" s="278">
        <v>2210406</v>
      </c>
      <c r="D104" s="279" t="s">
        <v>244</v>
      </c>
      <c r="E104" s="280" t="s">
        <v>449</v>
      </c>
    </row>
    <row r="105" spans="2:5" ht="18" customHeight="1" x14ac:dyDescent="0.2">
      <c r="B105" s="277">
        <v>2210400</v>
      </c>
      <c r="C105" s="278">
        <v>2210407</v>
      </c>
      <c r="D105" s="279" t="s">
        <v>245</v>
      </c>
      <c r="E105" s="280" t="s">
        <v>449</v>
      </c>
    </row>
    <row r="106" spans="2:5" ht="18" customHeight="1" x14ac:dyDescent="0.2">
      <c r="B106" s="277">
        <v>2210400</v>
      </c>
      <c r="C106" s="278">
        <v>2210408</v>
      </c>
      <c r="D106" s="279" t="s">
        <v>210</v>
      </c>
      <c r="E106" s="280" t="s">
        <v>449</v>
      </c>
    </row>
    <row r="107" spans="2:5" ht="18" customHeight="1" x14ac:dyDescent="0.2">
      <c r="B107" s="277">
        <v>2210400</v>
      </c>
      <c r="C107" s="278">
        <v>2210409</v>
      </c>
      <c r="D107" s="279" t="s">
        <v>235</v>
      </c>
      <c r="E107" s="280" t="s">
        <v>449</v>
      </c>
    </row>
    <row r="108" spans="2:5" ht="18" customHeight="1" x14ac:dyDescent="0.2">
      <c r="B108" s="277">
        <v>2210400</v>
      </c>
      <c r="C108" s="278">
        <v>2210410</v>
      </c>
      <c r="D108" s="279" t="s">
        <v>233</v>
      </c>
      <c r="E108" s="280" t="s">
        <v>449</v>
      </c>
    </row>
    <row r="109" spans="2:5" ht="18" customHeight="1" x14ac:dyDescent="0.2">
      <c r="B109" s="277">
        <v>2210400</v>
      </c>
      <c r="C109" s="278">
        <v>2210411</v>
      </c>
      <c r="D109" s="279" t="s">
        <v>197</v>
      </c>
      <c r="E109" s="280" t="s">
        <v>449</v>
      </c>
    </row>
    <row r="110" spans="2:5" ht="18" customHeight="1" x14ac:dyDescent="0.2">
      <c r="B110" s="277">
        <v>2210400</v>
      </c>
      <c r="C110" s="278">
        <v>2210412</v>
      </c>
      <c r="D110" s="279" t="s">
        <v>198</v>
      </c>
      <c r="E110" s="280" t="s">
        <v>449</v>
      </c>
    </row>
    <row r="111" spans="2:5" ht="18" customHeight="1" x14ac:dyDescent="0.2">
      <c r="B111" s="277">
        <v>2210500</v>
      </c>
      <c r="C111" s="278">
        <v>2210501</v>
      </c>
      <c r="D111" s="279" t="s">
        <v>199</v>
      </c>
      <c r="E111" s="280" t="s">
        <v>449</v>
      </c>
    </row>
    <row r="112" spans="2:5" ht="18" customHeight="1" x14ac:dyDescent="0.2">
      <c r="B112" s="277">
        <v>2210500</v>
      </c>
      <c r="C112" s="278">
        <v>2210502</v>
      </c>
      <c r="D112" s="279" t="s">
        <v>14</v>
      </c>
      <c r="E112" s="280" t="s">
        <v>449</v>
      </c>
    </row>
    <row r="113" spans="2:5" ht="18" customHeight="1" x14ac:dyDescent="0.2">
      <c r="B113" s="277">
        <v>2210500</v>
      </c>
      <c r="C113" s="278">
        <v>2210503</v>
      </c>
      <c r="D113" s="279" t="s">
        <v>200</v>
      </c>
      <c r="E113" s="280" t="s">
        <v>449</v>
      </c>
    </row>
    <row r="114" spans="2:5" ht="18" customHeight="1" x14ac:dyDescent="0.2">
      <c r="B114" s="277">
        <v>2210500</v>
      </c>
      <c r="C114" s="278">
        <v>2210504</v>
      </c>
      <c r="D114" s="279" t="s">
        <v>201</v>
      </c>
      <c r="E114" s="280" t="s">
        <v>449</v>
      </c>
    </row>
    <row r="115" spans="2:5" ht="18" customHeight="1" x14ac:dyDescent="0.2">
      <c r="B115" s="277">
        <v>2210500</v>
      </c>
      <c r="C115" s="278">
        <v>2210505</v>
      </c>
      <c r="D115" s="279" t="s">
        <v>9</v>
      </c>
      <c r="E115" s="280" t="s">
        <v>449</v>
      </c>
    </row>
    <row r="116" spans="2:5" ht="18" customHeight="1" x14ac:dyDescent="0.2">
      <c r="B116" s="277">
        <v>2210500</v>
      </c>
      <c r="C116" s="284" t="s">
        <v>1651</v>
      </c>
      <c r="D116" s="279" t="s">
        <v>1652</v>
      </c>
      <c r="E116" s="280" t="s">
        <v>449</v>
      </c>
    </row>
    <row r="117" spans="2:5" ht="18" customHeight="1" x14ac:dyDescent="0.2">
      <c r="B117" s="277">
        <v>2210500</v>
      </c>
      <c r="C117" s="278">
        <v>2210506</v>
      </c>
      <c r="D117" s="279" t="s">
        <v>202</v>
      </c>
      <c r="E117" s="280" t="s">
        <v>449</v>
      </c>
    </row>
    <row r="118" spans="2:5" ht="18" customHeight="1" x14ac:dyDescent="0.2">
      <c r="B118" s="277">
        <v>2210500</v>
      </c>
      <c r="C118" s="278">
        <v>2210507</v>
      </c>
      <c r="D118" s="279" t="s">
        <v>203</v>
      </c>
      <c r="E118" s="280" t="s">
        <v>449</v>
      </c>
    </row>
    <row r="119" spans="2:5" ht="18" customHeight="1" x14ac:dyDescent="0.2">
      <c r="B119" s="277">
        <v>2210500</v>
      </c>
      <c r="C119" s="278">
        <v>2210508</v>
      </c>
      <c r="D119" s="279" t="s">
        <v>204</v>
      </c>
      <c r="E119" s="280" t="s">
        <v>449</v>
      </c>
    </row>
    <row r="120" spans="2:5" ht="18" customHeight="1" x14ac:dyDescent="0.2">
      <c r="B120" s="277">
        <v>2210500</v>
      </c>
      <c r="C120" s="278">
        <v>2210509</v>
      </c>
      <c r="D120" s="279" t="s">
        <v>28</v>
      </c>
      <c r="E120" s="280" t="s">
        <v>449</v>
      </c>
    </row>
    <row r="121" spans="2:5" ht="18" customHeight="1" x14ac:dyDescent="0.2">
      <c r="B121" s="277">
        <v>2210500</v>
      </c>
      <c r="C121" s="278">
        <v>2210510</v>
      </c>
      <c r="D121" s="279" t="s">
        <v>205</v>
      </c>
      <c r="E121" s="280" t="s">
        <v>449</v>
      </c>
    </row>
    <row r="122" spans="2:5" ht="18" customHeight="1" x14ac:dyDescent="0.2">
      <c r="B122" s="277">
        <v>2210500</v>
      </c>
      <c r="C122" s="278">
        <v>2210511</v>
      </c>
      <c r="D122" s="279" t="s">
        <v>105</v>
      </c>
      <c r="E122" s="280" t="s">
        <v>449</v>
      </c>
    </row>
    <row r="123" spans="2:5" ht="18" customHeight="1" x14ac:dyDescent="0.2">
      <c r="B123" s="277">
        <v>2210500</v>
      </c>
      <c r="C123" s="278">
        <v>2210512</v>
      </c>
      <c r="D123" s="279" t="s">
        <v>207</v>
      </c>
      <c r="E123" s="280" t="s">
        <v>449</v>
      </c>
    </row>
    <row r="124" spans="2:5" ht="18" customHeight="1" x14ac:dyDescent="0.2">
      <c r="B124" s="277">
        <v>2210500</v>
      </c>
      <c r="C124" s="278">
        <v>2210513</v>
      </c>
      <c r="D124" s="279" t="s">
        <v>166</v>
      </c>
      <c r="E124" s="280" t="s">
        <v>449</v>
      </c>
    </row>
    <row r="125" spans="2:5" ht="18" customHeight="1" x14ac:dyDescent="0.2">
      <c r="B125" s="277">
        <v>2210500</v>
      </c>
      <c r="C125" s="278">
        <v>2210514</v>
      </c>
      <c r="D125" s="279" t="s">
        <v>209</v>
      </c>
      <c r="E125" s="280" t="s">
        <v>449</v>
      </c>
    </row>
    <row r="126" spans="2:5" ht="18" customHeight="1" x14ac:dyDescent="0.2">
      <c r="B126" s="277">
        <v>2210500</v>
      </c>
      <c r="C126" s="278">
        <v>2210515</v>
      </c>
      <c r="D126" s="279" t="s">
        <v>196</v>
      </c>
      <c r="E126" s="280" t="s">
        <v>449</v>
      </c>
    </row>
    <row r="127" spans="2:5" ht="18" customHeight="1" x14ac:dyDescent="0.2">
      <c r="B127" s="277">
        <v>2210500</v>
      </c>
      <c r="C127" s="278">
        <v>2210516</v>
      </c>
      <c r="D127" s="279" t="s">
        <v>211</v>
      </c>
      <c r="E127" s="280" t="s">
        <v>449</v>
      </c>
    </row>
    <row r="128" spans="2:5" ht="18" customHeight="1" x14ac:dyDescent="0.2">
      <c r="B128" s="277">
        <v>2210500</v>
      </c>
      <c r="C128" s="278">
        <v>2210517</v>
      </c>
      <c r="D128" s="279" t="s">
        <v>212</v>
      </c>
      <c r="E128" s="280" t="s">
        <v>449</v>
      </c>
    </row>
    <row r="129" spans="2:5" ht="18" customHeight="1" x14ac:dyDescent="0.2">
      <c r="B129" s="277">
        <v>2210600</v>
      </c>
      <c r="C129" s="278">
        <v>2210601</v>
      </c>
      <c r="D129" s="279" t="s">
        <v>213</v>
      </c>
      <c r="E129" s="280" t="s">
        <v>449</v>
      </c>
    </row>
    <row r="130" spans="2:5" ht="18" customHeight="1" x14ac:dyDescent="0.2">
      <c r="B130" s="277">
        <v>2210600</v>
      </c>
      <c r="C130" s="278">
        <v>2210602</v>
      </c>
      <c r="D130" s="279" t="s">
        <v>214</v>
      </c>
      <c r="E130" s="280" t="s">
        <v>449</v>
      </c>
    </row>
    <row r="131" spans="2:5" ht="18" customHeight="1" x14ac:dyDescent="0.2">
      <c r="B131" s="277">
        <v>2210600</v>
      </c>
      <c r="C131" s="278">
        <v>2210603</v>
      </c>
      <c r="D131" s="279" t="s">
        <v>36</v>
      </c>
      <c r="E131" s="280" t="s">
        <v>449</v>
      </c>
    </row>
    <row r="132" spans="2:5" ht="18" customHeight="1" x14ac:dyDescent="0.2">
      <c r="B132" s="277">
        <v>2210600</v>
      </c>
      <c r="C132" s="278">
        <v>2210604</v>
      </c>
      <c r="D132" s="279" t="s">
        <v>55</v>
      </c>
      <c r="E132" s="280" t="s">
        <v>449</v>
      </c>
    </row>
    <row r="133" spans="2:5" ht="18" customHeight="1" x14ac:dyDescent="0.2">
      <c r="B133" s="277">
        <v>2210600</v>
      </c>
      <c r="C133" s="278">
        <v>2210605</v>
      </c>
      <c r="D133" s="279" t="s">
        <v>32</v>
      </c>
      <c r="E133" s="280" t="s">
        <v>449</v>
      </c>
    </row>
    <row r="134" spans="2:5" ht="18" customHeight="1" x14ac:dyDescent="0.2">
      <c r="B134" s="277">
        <v>2210600</v>
      </c>
      <c r="C134" s="278">
        <v>2210606</v>
      </c>
      <c r="D134" s="279" t="s">
        <v>50</v>
      </c>
      <c r="E134" s="280" t="s">
        <v>449</v>
      </c>
    </row>
    <row r="135" spans="2:5" ht="18" customHeight="1" x14ac:dyDescent="0.2">
      <c r="B135" s="277">
        <v>2210600</v>
      </c>
      <c r="C135" s="278">
        <v>2210607</v>
      </c>
      <c r="D135" s="279" t="s">
        <v>215</v>
      </c>
      <c r="E135" s="280" t="s">
        <v>449</v>
      </c>
    </row>
    <row r="136" spans="2:5" ht="18" customHeight="1" x14ac:dyDescent="0.2">
      <c r="B136" s="277">
        <v>2210600</v>
      </c>
      <c r="C136" s="278">
        <v>2210608</v>
      </c>
      <c r="D136" s="279" t="s">
        <v>216</v>
      </c>
      <c r="E136" s="280" t="s">
        <v>449</v>
      </c>
    </row>
    <row r="137" spans="2:5" ht="18" customHeight="1" x14ac:dyDescent="0.2">
      <c r="B137" s="277">
        <v>2210600</v>
      </c>
      <c r="C137" s="278">
        <v>2210609</v>
      </c>
      <c r="D137" s="279" t="s">
        <v>217</v>
      </c>
      <c r="E137" s="280" t="s">
        <v>449</v>
      </c>
    </row>
    <row r="138" spans="2:5" ht="18" customHeight="1" x14ac:dyDescent="0.2">
      <c r="B138" s="277">
        <v>2210600</v>
      </c>
      <c r="C138" s="278">
        <v>2210610</v>
      </c>
      <c r="D138" s="279" t="s">
        <v>218</v>
      </c>
      <c r="E138" s="280" t="s">
        <v>449</v>
      </c>
    </row>
    <row r="139" spans="2:5" ht="18" customHeight="1" x14ac:dyDescent="0.2">
      <c r="B139" s="277">
        <v>2210600</v>
      </c>
      <c r="C139" s="278">
        <v>2210611</v>
      </c>
      <c r="D139" s="279" t="s">
        <v>219</v>
      </c>
      <c r="E139" s="280" t="s">
        <v>449</v>
      </c>
    </row>
    <row r="140" spans="2:5" ht="18" customHeight="1" x14ac:dyDescent="0.2">
      <c r="B140" s="277">
        <v>2210600</v>
      </c>
      <c r="C140" s="278">
        <v>2210612</v>
      </c>
      <c r="D140" s="279" t="s">
        <v>220</v>
      </c>
      <c r="E140" s="280" t="s">
        <v>449</v>
      </c>
    </row>
    <row r="141" spans="2:5" ht="18" customHeight="1" x14ac:dyDescent="0.2">
      <c r="B141" s="277">
        <v>2210600</v>
      </c>
      <c r="C141" s="278">
        <v>2210613</v>
      </c>
      <c r="D141" s="279" t="s">
        <v>221</v>
      </c>
      <c r="E141" s="280" t="s">
        <v>449</v>
      </c>
    </row>
    <row r="142" spans="2:5" ht="18" customHeight="1" x14ac:dyDescent="0.2">
      <c r="B142" s="277">
        <v>2210600</v>
      </c>
      <c r="C142" s="278">
        <v>2210614</v>
      </c>
      <c r="D142" s="279" t="s">
        <v>246</v>
      </c>
      <c r="E142" s="280" t="s">
        <v>449</v>
      </c>
    </row>
    <row r="143" spans="2:5" ht="18" customHeight="1" x14ac:dyDescent="0.2">
      <c r="B143" s="277">
        <v>2210600</v>
      </c>
      <c r="C143" s="278">
        <v>2210615</v>
      </c>
      <c r="D143" s="279" t="s">
        <v>103</v>
      </c>
      <c r="E143" s="280" t="s">
        <v>449</v>
      </c>
    </row>
    <row r="144" spans="2:5" ht="18" customHeight="1" x14ac:dyDescent="0.2">
      <c r="B144" s="277">
        <v>2210600</v>
      </c>
      <c r="C144" s="278">
        <v>2210616</v>
      </c>
      <c r="D144" s="279" t="s">
        <v>49</v>
      </c>
      <c r="E144" s="280" t="s">
        <v>449</v>
      </c>
    </row>
    <row r="145" spans="2:5" ht="18" customHeight="1" x14ac:dyDescent="0.2">
      <c r="B145" s="277">
        <v>2210600</v>
      </c>
      <c r="C145" s="278">
        <v>2210617</v>
      </c>
      <c r="D145" s="279" t="s">
        <v>79</v>
      </c>
      <c r="E145" s="280" t="s">
        <v>449</v>
      </c>
    </row>
    <row r="146" spans="2:5" ht="18" customHeight="1" x14ac:dyDescent="0.2">
      <c r="B146" s="277">
        <v>2210600</v>
      </c>
      <c r="C146" s="278">
        <v>2210618</v>
      </c>
      <c r="D146" s="279" t="s">
        <v>80</v>
      </c>
      <c r="E146" s="280" t="s">
        <v>449</v>
      </c>
    </row>
    <row r="147" spans="2:5" ht="18" customHeight="1" x14ac:dyDescent="0.2">
      <c r="B147" s="277">
        <v>2210700</v>
      </c>
      <c r="C147" s="278">
        <v>2210701</v>
      </c>
      <c r="D147" s="279" t="s">
        <v>81</v>
      </c>
      <c r="E147" s="280" t="s">
        <v>449</v>
      </c>
    </row>
    <row r="148" spans="2:5" ht="18" customHeight="1" x14ac:dyDescent="0.2">
      <c r="B148" s="277">
        <v>2210700</v>
      </c>
      <c r="C148" s="278">
        <v>2210702</v>
      </c>
      <c r="D148" s="279" t="s">
        <v>82</v>
      </c>
      <c r="E148" s="280" t="s">
        <v>449</v>
      </c>
    </row>
    <row r="149" spans="2:5" ht="18" customHeight="1" x14ac:dyDescent="0.2">
      <c r="B149" s="277">
        <v>2210700</v>
      </c>
      <c r="C149" s="278">
        <v>2210703</v>
      </c>
      <c r="D149" s="279" t="s">
        <v>83</v>
      </c>
      <c r="E149" s="280" t="s">
        <v>449</v>
      </c>
    </row>
    <row r="150" spans="2:5" ht="18" customHeight="1" x14ac:dyDescent="0.2">
      <c r="B150" s="277">
        <v>2210700</v>
      </c>
      <c r="C150" s="278">
        <v>2210704</v>
      </c>
      <c r="D150" s="279" t="s">
        <v>87</v>
      </c>
      <c r="E150" s="280" t="s">
        <v>449</v>
      </c>
    </row>
    <row r="151" spans="2:5" ht="18" customHeight="1" x14ac:dyDescent="0.2">
      <c r="B151" s="277">
        <v>2210700</v>
      </c>
      <c r="C151" s="278">
        <v>2210705</v>
      </c>
      <c r="D151" s="279" t="s">
        <v>27</v>
      </c>
      <c r="E151" s="280" t="s">
        <v>449</v>
      </c>
    </row>
    <row r="152" spans="2:5" ht="18" customHeight="1" x14ac:dyDescent="0.2">
      <c r="B152" s="277">
        <v>2210700</v>
      </c>
      <c r="C152" s="278">
        <v>2210706</v>
      </c>
      <c r="D152" s="279" t="s">
        <v>89</v>
      </c>
      <c r="E152" s="280" t="s">
        <v>449</v>
      </c>
    </row>
    <row r="153" spans="2:5" ht="18" customHeight="1" x14ac:dyDescent="0.2">
      <c r="B153" s="277">
        <v>2210700</v>
      </c>
      <c r="C153" s="278">
        <v>2210707</v>
      </c>
      <c r="D153" s="279" t="s">
        <v>90</v>
      </c>
      <c r="E153" s="280" t="s">
        <v>449</v>
      </c>
    </row>
    <row r="154" spans="2:5" ht="18" customHeight="1" x14ac:dyDescent="0.2">
      <c r="B154" s="277">
        <v>2210700</v>
      </c>
      <c r="C154" s="278">
        <v>2210708</v>
      </c>
      <c r="D154" s="279" t="s">
        <v>26</v>
      </c>
      <c r="E154" s="280" t="s">
        <v>449</v>
      </c>
    </row>
    <row r="155" spans="2:5" ht="18" customHeight="1" x14ac:dyDescent="0.2">
      <c r="B155" s="277">
        <v>2210700</v>
      </c>
      <c r="C155" s="278">
        <v>2210709</v>
      </c>
      <c r="D155" s="279" t="s">
        <v>31</v>
      </c>
      <c r="E155" s="280" t="s">
        <v>449</v>
      </c>
    </row>
    <row r="156" spans="2:5" ht="18" customHeight="1" x14ac:dyDescent="0.2">
      <c r="B156" s="277">
        <v>2210700</v>
      </c>
      <c r="C156" s="278">
        <v>2210710</v>
      </c>
      <c r="D156" s="279" t="s">
        <v>23</v>
      </c>
      <c r="E156" s="280" t="s">
        <v>449</v>
      </c>
    </row>
    <row r="157" spans="2:5" ht="18" customHeight="1" x14ac:dyDescent="0.2">
      <c r="B157" s="277">
        <v>2210700</v>
      </c>
      <c r="C157" s="278">
        <v>2210711</v>
      </c>
      <c r="D157" s="279" t="s">
        <v>37</v>
      </c>
      <c r="E157" s="280" t="s">
        <v>449</v>
      </c>
    </row>
    <row r="158" spans="2:5" ht="18" customHeight="1" x14ac:dyDescent="0.2">
      <c r="B158" s="277">
        <v>2210800</v>
      </c>
      <c r="C158" s="278">
        <v>2210801</v>
      </c>
      <c r="D158" s="279" t="s">
        <v>95</v>
      </c>
      <c r="E158" s="280" t="s">
        <v>449</v>
      </c>
    </row>
    <row r="159" spans="2:5" ht="18" customHeight="1" x14ac:dyDescent="0.2">
      <c r="B159" s="277">
        <v>2210800</v>
      </c>
      <c r="C159" s="278">
        <v>2210802</v>
      </c>
      <c r="D159" s="279" t="s">
        <v>67</v>
      </c>
      <c r="E159" s="280" t="s">
        <v>449</v>
      </c>
    </row>
    <row r="160" spans="2:5" ht="18" customHeight="1" x14ac:dyDescent="0.2">
      <c r="B160" s="277">
        <v>2210800</v>
      </c>
      <c r="C160" s="278">
        <v>2210803</v>
      </c>
      <c r="D160" s="279" t="s">
        <v>86</v>
      </c>
      <c r="E160" s="280" t="s">
        <v>449</v>
      </c>
    </row>
    <row r="161" spans="2:5" ht="18" customHeight="1" x14ac:dyDescent="0.2">
      <c r="B161" s="277">
        <v>2210800</v>
      </c>
      <c r="C161" s="278">
        <v>2210804</v>
      </c>
      <c r="D161" s="279" t="s">
        <v>65</v>
      </c>
      <c r="E161" s="280" t="s">
        <v>449</v>
      </c>
    </row>
    <row r="162" spans="2:5" ht="18" customHeight="1" x14ac:dyDescent="0.2">
      <c r="B162" s="277">
        <v>2210800</v>
      </c>
      <c r="C162" s="278">
        <v>2210805</v>
      </c>
      <c r="D162" s="279" t="s">
        <v>56</v>
      </c>
      <c r="E162" s="280" t="s">
        <v>449</v>
      </c>
    </row>
    <row r="163" spans="2:5" ht="18" customHeight="1" x14ac:dyDescent="0.2">
      <c r="B163" s="277">
        <v>2210900</v>
      </c>
      <c r="C163" s="278">
        <v>2210901</v>
      </c>
      <c r="D163" s="279" t="s">
        <v>22</v>
      </c>
      <c r="E163" s="280" t="s">
        <v>449</v>
      </c>
    </row>
    <row r="164" spans="2:5" ht="18" customHeight="1" x14ac:dyDescent="0.2">
      <c r="B164" s="277">
        <v>2210900</v>
      </c>
      <c r="C164" s="278">
        <v>2210902</v>
      </c>
      <c r="D164" s="279" t="s">
        <v>59</v>
      </c>
      <c r="E164" s="280" t="s">
        <v>449</v>
      </c>
    </row>
    <row r="165" spans="2:5" ht="18" customHeight="1" x14ac:dyDescent="0.2">
      <c r="B165" s="277">
        <v>2210900</v>
      </c>
      <c r="C165" s="278">
        <v>2210903</v>
      </c>
      <c r="D165" s="279" t="s">
        <v>61</v>
      </c>
      <c r="E165" s="280" t="s">
        <v>449</v>
      </c>
    </row>
    <row r="166" spans="2:5" ht="18" customHeight="1" x14ac:dyDescent="0.2">
      <c r="B166" s="277">
        <v>2210900</v>
      </c>
      <c r="C166" s="278">
        <v>2210904</v>
      </c>
      <c r="D166" s="279" t="s">
        <v>62</v>
      </c>
      <c r="E166" s="280" t="s">
        <v>449</v>
      </c>
    </row>
    <row r="167" spans="2:5" ht="18" customHeight="1" x14ac:dyDescent="0.2">
      <c r="B167" s="277">
        <v>2210900</v>
      </c>
      <c r="C167" s="278">
        <v>2210905</v>
      </c>
      <c r="D167" s="279" t="s">
        <v>13</v>
      </c>
      <c r="E167" s="280" t="s">
        <v>449</v>
      </c>
    </row>
    <row r="168" spans="2:5" ht="18" customHeight="1" x14ac:dyDescent="0.2">
      <c r="B168" s="277">
        <v>2210900</v>
      </c>
      <c r="C168" s="278">
        <v>2210906</v>
      </c>
      <c r="D168" s="279" t="s">
        <v>64</v>
      </c>
      <c r="E168" s="280" t="s">
        <v>449</v>
      </c>
    </row>
    <row r="169" spans="2:5" ht="18" customHeight="1" x14ac:dyDescent="0.2">
      <c r="B169" s="277">
        <v>2210900</v>
      </c>
      <c r="C169" s="278">
        <v>2210907</v>
      </c>
      <c r="D169" s="279" t="s">
        <v>76</v>
      </c>
      <c r="E169" s="280" t="s">
        <v>449</v>
      </c>
    </row>
    <row r="170" spans="2:5" ht="18" customHeight="1" x14ac:dyDescent="0.2">
      <c r="B170" s="277">
        <v>2210900</v>
      </c>
      <c r="C170" s="278">
        <v>2210908</v>
      </c>
      <c r="D170" s="279" t="s">
        <v>70</v>
      </c>
      <c r="E170" s="280" t="s">
        <v>449</v>
      </c>
    </row>
    <row r="171" spans="2:5" ht="18" customHeight="1" x14ac:dyDescent="0.2">
      <c r="B171" s="277">
        <v>2210900</v>
      </c>
      <c r="C171" s="278">
        <v>2210909</v>
      </c>
      <c r="D171" s="279" t="s">
        <v>71</v>
      </c>
      <c r="E171" s="280" t="s">
        <v>449</v>
      </c>
    </row>
    <row r="172" spans="2:5" ht="18" customHeight="1" x14ac:dyDescent="0.2">
      <c r="B172" s="277">
        <v>2210900</v>
      </c>
      <c r="C172" s="278">
        <v>2210910</v>
      </c>
      <c r="D172" s="279" t="s">
        <v>72</v>
      </c>
      <c r="E172" s="280" t="s">
        <v>449</v>
      </c>
    </row>
    <row r="173" spans="2:5" ht="18" customHeight="1" x14ac:dyDescent="0.2">
      <c r="B173" s="277">
        <v>2211100</v>
      </c>
      <c r="C173" s="278">
        <v>2211101</v>
      </c>
      <c r="D173" s="279" t="s">
        <v>45</v>
      </c>
      <c r="E173" s="280" t="s">
        <v>449</v>
      </c>
    </row>
    <row r="174" spans="2:5" ht="18" customHeight="1" x14ac:dyDescent="0.2">
      <c r="B174" s="277">
        <v>2211100</v>
      </c>
      <c r="C174" s="278">
        <v>2211102</v>
      </c>
      <c r="D174" s="279" t="s">
        <v>74</v>
      </c>
      <c r="E174" s="280" t="s">
        <v>449</v>
      </c>
    </row>
    <row r="175" spans="2:5" ht="18" customHeight="1" x14ac:dyDescent="0.2">
      <c r="B175" s="277">
        <v>2211100</v>
      </c>
      <c r="C175" s="278">
        <v>2211103</v>
      </c>
      <c r="D175" s="279" t="s">
        <v>75</v>
      </c>
      <c r="E175" s="280" t="s">
        <v>449</v>
      </c>
    </row>
    <row r="176" spans="2:5" ht="18" customHeight="1" x14ac:dyDescent="0.2">
      <c r="B176" s="277">
        <v>2211100</v>
      </c>
      <c r="C176" s="278">
        <v>2211104</v>
      </c>
      <c r="D176" s="279" t="s">
        <v>107</v>
      </c>
      <c r="E176" s="280" t="s">
        <v>449</v>
      </c>
    </row>
    <row r="177" spans="2:5" ht="18" customHeight="1" x14ac:dyDescent="0.2">
      <c r="B177" s="277">
        <v>2211100</v>
      </c>
      <c r="C177" s="278">
        <v>2211105</v>
      </c>
      <c r="D177" s="279" t="s">
        <v>139</v>
      </c>
      <c r="E177" s="280" t="s">
        <v>449</v>
      </c>
    </row>
    <row r="178" spans="2:5" ht="18" customHeight="1" x14ac:dyDescent="0.2">
      <c r="B178" s="277">
        <v>2211100</v>
      </c>
      <c r="C178" s="278">
        <v>2211106</v>
      </c>
      <c r="D178" s="279" t="s">
        <v>96</v>
      </c>
      <c r="E178" s="280" t="s">
        <v>449</v>
      </c>
    </row>
    <row r="179" spans="2:5" ht="18" customHeight="1" x14ac:dyDescent="0.2">
      <c r="B179" s="277">
        <v>2212200</v>
      </c>
      <c r="C179" s="278">
        <v>2211201</v>
      </c>
      <c r="D179" s="279" t="s">
        <v>122</v>
      </c>
      <c r="E179" s="280" t="s">
        <v>449</v>
      </c>
    </row>
    <row r="180" spans="2:5" ht="18" customHeight="1" x14ac:dyDescent="0.2">
      <c r="B180" s="277">
        <v>2212200</v>
      </c>
      <c r="C180" s="278">
        <v>2211202</v>
      </c>
      <c r="D180" s="279" t="s">
        <v>123</v>
      </c>
      <c r="E180" s="280" t="s">
        <v>449</v>
      </c>
    </row>
    <row r="181" spans="2:5" ht="18" customHeight="1" x14ac:dyDescent="0.2">
      <c r="B181" s="277">
        <v>2212200</v>
      </c>
      <c r="C181" s="278">
        <v>2211203</v>
      </c>
      <c r="D181" s="279" t="s">
        <v>24</v>
      </c>
      <c r="E181" s="280" t="s">
        <v>449</v>
      </c>
    </row>
    <row r="182" spans="2:5" ht="18" customHeight="1" x14ac:dyDescent="0.2">
      <c r="B182" s="277">
        <v>2212200</v>
      </c>
      <c r="C182" s="278">
        <v>2211204</v>
      </c>
      <c r="D182" s="279" t="s">
        <v>88</v>
      </c>
      <c r="E182" s="280" t="s">
        <v>449</v>
      </c>
    </row>
    <row r="183" spans="2:5" s="276" customFormat="1" ht="18" customHeight="1" x14ac:dyDescent="0.25">
      <c r="B183" s="281" t="s">
        <v>450</v>
      </c>
      <c r="C183" s="282"/>
      <c r="D183" s="283"/>
      <c r="E183" s="282">
        <v>2300000</v>
      </c>
    </row>
    <row r="184" spans="2:5" ht="18" customHeight="1" x14ac:dyDescent="0.2">
      <c r="B184" s="277">
        <v>2311100</v>
      </c>
      <c r="C184" s="278">
        <v>2311101</v>
      </c>
      <c r="D184" s="279" t="s">
        <v>140</v>
      </c>
      <c r="E184" s="280" t="s">
        <v>450</v>
      </c>
    </row>
    <row r="185" spans="2:5" ht="18" customHeight="1" x14ac:dyDescent="0.2">
      <c r="B185" s="277">
        <v>2311100</v>
      </c>
      <c r="C185" s="278">
        <v>2311102</v>
      </c>
      <c r="D185" s="279" t="s">
        <v>120</v>
      </c>
      <c r="E185" s="280" t="s">
        <v>450</v>
      </c>
    </row>
    <row r="186" spans="2:5" ht="18" customHeight="1" x14ac:dyDescent="0.2">
      <c r="B186" s="277">
        <v>2311100</v>
      </c>
      <c r="C186" s="278">
        <v>2311103</v>
      </c>
      <c r="D186" s="279" t="s">
        <v>134</v>
      </c>
      <c r="E186" s="280" t="s">
        <v>450</v>
      </c>
    </row>
    <row r="187" spans="2:5" ht="18" customHeight="1" x14ac:dyDescent="0.2">
      <c r="B187" s="277">
        <v>2311100</v>
      </c>
      <c r="C187" s="278">
        <v>2311104</v>
      </c>
      <c r="D187" s="279" t="s">
        <v>135</v>
      </c>
      <c r="E187" s="280" t="s">
        <v>450</v>
      </c>
    </row>
    <row r="188" spans="2:5" ht="18" customHeight="1" x14ac:dyDescent="0.2">
      <c r="B188" s="277">
        <v>2311100</v>
      </c>
      <c r="C188" s="278">
        <v>2311105</v>
      </c>
      <c r="D188" s="279" t="s">
        <v>137</v>
      </c>
      <c r="E188" s="280" t="s">
        <v>450</v>
      </c>
    </row>
    <row r="189" spans="2:5" s="276" customFormat="1" ht="18" customHeight="1" x14ac:dyDescent="0.25">
      <c r="B189" s="281" t="s">
        <v>451</v>
      </c>
      <c r="C189" s="282"/>
      <c r="D189" s="283"/>
      <c r="E189" s="282">
        <v>2400000</v>
      </c>
    </row>
    <row r="190" spans="2:5" ht="18" customHeight="1" x14ac:dyDescent="0.2">
      <c r="B190" s="277">
        <v>2411100</v>
      </c>
      <c r="C190" s="278">
        <v>2411101</v>
      </c>
      <c r="D190" s="279" t="s">
        <v>109</v>
      </c>
      <c r="E190" s="280" t="s">
        <v>451</v>
      </c>
    </row>
    <row r="191" spans="2:5" ht="18" customHeight="1" x14ac:dyDescent="0.2">
      <c r="B191" s="277">
        <v>2421100</v>
      </c>
      <c r="C191" s="278">
        <v>2421101</v>
      </c>
      <c r="D191" s="279" t="s">
        <v>132</v>
      </c>
      <c r="E191" s="280" t="s">
        <v>451</v>
      </c>
    </row>
    <row r="192" spans="2:5" s="276" customFormat="1" ht="18" customHeight="1" x14ac:dyDescent="0.25">
      <c r="B192" s="281" t="s">
        <v>452</v>
      </c>
      <c r="C192" s="282"/>
      <c r="D192" s="283"/>
      <c r="E192" s="282">
        <v>2600000</v>
      </c>
    </row>
    <row r="193" spans="2:5" ht="18" customHeight="1" x14ac:dyDescent="0.2">
      <c r="B193" s="277">
        <v>2631100</v>
      </c>
      <c r="C193" s="278">
        <v>2631101</v>
      </c>
      <c r="D193" s="279" t="s">
        <v>3</v>
      </c>
      <c r="E193" s="280" t="s">
        <v>452</v>
      </c>
    </row>
    <row r="194" spans="2:5" ht="18" customHeight="1" x14ac:dyDescent="0.2">
      <c r="B194" s="277">
        <v>2631100</v>
      </c>
      <c r="C194" s="278">
        <v>2631102</v>
      </c>
      <c r="D194" s="279" t="s">
        <v>99</v>
      </c>
      <c r="E194" s="280" t="s">
        <v>452</v>
      </c>
    </row>
    <row r="195" spans="2:5" ht="18" customHeight="1" x14ac:dyDescent="0.2">
      <c r="B195" s="277">
        <v>2631100</v>
      </c>
      <c r="C195" s="278">
        <v>2631103</v>
      </c>
      <c r="D195" s="279" t="s">
        <v>100</v>
      </c>
      <c r="E195" s="280" t="s">
        <v>452</v>
      </c>
    </row>
    <row r="196" spans="2:5" ht="18" customHeight="1" x14ac:dyDescent="0.2">
      <c r="B196" s="277">
        <v>2631100</v>
      </c>
      <c r="C196" s="278">
        <v>2631104</v>
      </c>
      <c r="D196" s="279" t="s">
        <v>101</v>
      </c>
      <c r="E196" s="280" t="s">
        <v>452</v>
      </c>
    </row>
    <row r="197" spans="2:5" ht="18" customHeight="1" x14ac:dyDescent="0.2">
      <c r="B197" s="277">
        <v>2631100</v>
      </c>
      <c r="C197" s="278">
        <v>2631105</v>
      </c>
      <c r="D197" s="279" t="s">
        <v>367</v>
      </c>
      <c r="E197" s="280" t="s">
        <v>452</v>
      </c>
    </row>
    <row r="198" spans="2:5" ht="18" customHeight="1" x14ac:dyDescent="0.2">
      <c r="B198" s="277">
        <v>2631100</v>
      </c>
      <c r="C198" s="278">
        <v>2631106</v>
      </c>
      <c r="D198" s="279" t="s">
        <v>368</v>
      </c>
      <c r="E198" s="280" t="s">
        <v>452</v>
      </c>
    </row>
    <row r="199" spans="2:5" ht="18" customHeight="1" x14ac:dyDescent="0.2">
      <c r="B199" s="277">
        <v>2631100</v>
      </c>
      <c r="C199" s="278">
        <v>2631107</v>
      </c>
      <c r="D199" s="279" t="s">
        <v>6</v>
      </c>
      <c r="E199" s="280" t="s">
        <v>452</v>
      </c>
    </row>
    <row r="200" spans="2:5" ht="18" customHeight="1" x14ac:dyDescent="0.2">
      <c r="B200" s="277">
        <v>2631100</v>
      </c>
      <c r="C200" s="284" t="s">
        <v>1653</v>
      </c>
      <c r="D200" s="279" t="s">
        <v>723</v>
      </c>
      <c r="E200" s="280" t="s">
        <v>452</v>
      </c>
    </row>
    <row r="201" spans="2:5" ht="18" customHeight="1" x14ac:dyDescent="0.2">
      <c r="B201" s="277">
        <v>2631100</v>
      </c>
      <c r="C201" s="284" t="s">
        <v>1654</v>
      </c>
      <c r="D201" s="279" t="s">
        <v>725</v>
      </c>
      <c r="E201" s="280" t="s">
        <v>452</v>
      </c>
    </row>
    <row r="202" spans="2:5" ht="18" customHeight="1" x14ac:dyDescent="0.2">
      <c r="B202" s="277">
        <v>2631100</v>
      </c>
      <c r="C202" s="284" t="s">
        <v>1655</v>
      </c>
      <c r="D202" s="279" t="s">
        <v>1656</v>
      </c>
      <c r="E202" s="280" t="s">
        <v>452</v>
      </c>
    </row>
    <row r="203" spans="2:5" ht="18" customHeight="1" x14ac:dyDescent="0.2">
      <c r="B203" s="277">
        <v>2631100</v>
      </c>
      <c r="C203" s="278">
        <v>2632101</v>
      </c>
      <c r="D203" s="279" t="s">
        <v>369</v>
      </c>
      <c r="E203" s="280" t="s">
        <v>452</v>
      </c>
    </row>
    <row r="204" spans="2:5" ht="18" customHeight="1" x14ac:dyDescent="0.2">
      <c r="B204" s="277">
        <v>2631100</v>
      </c>
      <c r="C204" s="278">
        <v>2632102</v>
      </c>
      <c r="D204" s="279" t="s">
        <v>33</v>
      </c>
      <c r="E204" s="280" t="s">
        <v>452</v>
      </c>
    </row>
    <row r="205" spans="2:5" ht="18" customHeight="1" x14ac:dyDescent="0.2">
      <c r="B205" s="277">
        <v>2631100</v>
      </c>
      <c r="C205" s="278">
        <v>2632103</v>
      </c>
      <c r="D205" s="279" t="s">
        <v>376</v>
      </c>
      <c r="E205" s="280" t="s">
        <v>452</v>
      </c>
    </row>
    <row r="206" spans="2:5" ht="18" customHeight="1" x14ac:dyDescent="0.2">
      <c r="B206" s="277">
        <v>2631100</v>
      </c>
      <c r="C206" s="278">
        <v>2632104</v>
      </c>
      <c r="D206" s="279" t="s">
        <v>5</v>
      </c>
      <c r="E206" s="280" t="s">
        <v>452</v>
      </c>
    </row>
    <row r="207" spans="2:5" ht="18" customHeight="1" x14ac:dyDescent="0.2">
      <c r="B207" s="277">
        <v>2631100</v>
      </c>
      <c r="C207" s="278">
        <v>2632105</v>
      </c>
      <c r="D207" s="279" t="s">
        <v>7</v>
      </c>
      <c r="E207" s="280" t="s">
        <v>452</v>
      </c>
    </row>
    <row r="208" spans="2:5" ht="18" customHeight="1" x14ac:dyDescent="0.2">
      <c r="B208" s="277">
        <v>2631100</v>
      </c>
      <c r="C208" s="278">
        <v>2632106</v>
      </c>
      <c r="D208" s="279" t="s">
        <v>1764</v>
      </c>
      <c r="E208" s="280" t="s">
        <v>452</v>
      </c>
    </row>
    <row r="209" spans="2:5" ht="18" customHeight="1" x14ac:dyDescent="0.2">
      <c r="B209" s="277">
        <v>2631100</v>
      </c>
      <c r="C209" s="284" t="s">
        <v>1657</v>
      </c>
      <c r="D209" s="279" t="s">
        <v>1658</v>
      </c>
      <c r="E209" s="280" t="s">
        <v>452</v>
      </c>
    </row>
    <row r="210" spans="2:5" ht="18" customHeight="1" x14ac:dyDescent="0.2">
      <c r="B210" s="277">
        <v>2631100</v>
      </c>
      <c r="C210" s="284" t="s">
        <v>1659</v>
      </c>
      <c r="D210" s="279" t="s">
        <v>1660</v>
      </c>
      <c r="E210" s="280" t="s">
        <v>452</v>
      </c>
    </row>
    <row r="211" spans="2:5" s="276" customFormat="1" ht="18" customHeight="1" x14ac:dyDescent="0.25">
      <c r="B211" s="281" t="s">
        <v>453</v>
      </c>
      <c r="C211" s="285"/>
      <c r="D211" s="283"/>
      <c r="E211" s="282">
        <v>2700000</v>
      </c>
    </row>
    <row r="212" spans="2:5" ht="18" customHeight="1" x14ac:dyDescent="0.2">
      <c r="B212" s="277">
        <v>2711100</v>
      </c>
      <c r="C212" s="278">
        <v>2711101</v>
      </c>
      <c r="D212" s="279" t="s">
        <v>125</v>
      </c>
      <c r="E212" s="280" t="s">
        <v>453</v>
      </c>
    </row>
    <row r="213" spans="2:5" ht="18" customHeight="1" x14ac:dyDescent="0.2">
      <c r="B213" s="277">
        <v>2721100</v>
      </c>
      <c r="C213" s="278">
        <v>2721101</v>
      </c>
      <c r="D213" s="279" t="s">
        <v>106</v>
      </c>
      <c r="E213" s="280" t="s">
        <v>453</v>
      </c>
    </row>
    <row r="214" spans="2:5" ht="18" customHeight="1" x14ac:dyDescent="0.2">
      <c r="B214" s="277">
        <v>2721100</v>
      </c>
      <c r="C214" s="278">
        <v>2721102</v>
      </c>
      <c r="D214" s="279" t="s">
        <v>119</v>
      </c>
      <c r="E214" s="280" t="s">
        <v>453</v>
      </c>
    </row>
    <row r="215" spans="2:5" ht="18" customHeight="1" x14ac:dyDescent="0.2">
      <c r="B215" s="277">
        <v>2731100</v>
      </c>
      <c r="C215" s="278">
        <v>2731101</v>
      </c>
      <c r="D215" s="279" t="s">
        <v>108</v>
      </c>
      <c r="E215" s="280" t="s">
        <v>453</v>
      </c>
    </row>
    <row r="216" spans="2:5" ht="18" customHeight="1" x14ac:dyDescent="0.2">
      <c r="B216" s="277">
        <v>2731100</v>
      </c>
      <c r="C216" s="278">
        <v>2731102</v>
      </c>
      <c r="D216" s="279" t="s">
        <v>98</v>
      </c>
      <c r="E216" s="280" t="s">
        <v>453</v>
      </c>
    </row>
    <row r="217" spans="2:5" ht="18" customHeight="1" x14ac:dyDescent="0.2">
      <c r="B217" s="277">
        <v>2731100</v>
      </c>
      <c r="C217" s="278">
        <v>2731103</v>
      </c>
      <c r="D217" s="279" t="s">
        <v>110</v>
      </c>
      <c r="E217" s="280" t="s">
        <v>453</v>
      </c>
    </row>
    <row r="218" spans="2:5" s="276" customFormat="1" ht="18" customHeight="1" x14ac:dyDescent="0.25">
      <c r="B218" s="281" t="s">
        <v>454</v>
      </c>
      <c r="C218" s="282"/>
      <c r="D218" s="283"/>
      <c r="E218" s="282">
        <v>2800000</v>
      </c>
    </row>
    <row r="219" spans="2:5" ht="18" customHeight="1" x14ac:dyDescent="0.2">
      <c r="B219" s="277">
        <v>2821100</v>
      </c>
      <c r="C219" s="278">
        <v>2821001</v>
      </c>
      <c r="D219" s="279" t="s">
        <v>111</v>
      </c>
      <c r="E219" s="280" t="s">
        <v>454</v>
      </c>
    </row>
    <row r="220" spans="2:5" ht="18" customHeight="1" x14ac:dyDescent="0.2">
      <c r="B220" s="277">
        <v>2821100</v>
      </c>
      <c r="C220" s="278">
        <v>2821002</v>
      </c>
      <c r="D220" s="279" t="s">
        <v>112</v>
      </c>
      <c r="E220" s="280" t="s">
        <v>454</v>
      </c>
    </row>
    <row r="221" spans="2:5" ht="18" customHeight="1" x14ac:dyDescent="0.2">
      <c r="B221" s="277">
        <v>2821100</v>
      </c>
      <c r="C221" s="278">
        <v>2821003</v>
      </c>
      <c r="D221" s="279" t="s">
        <v>113</v>
      </c>
      <c r="E221" s="280" t="s">
        <v>454</v>
      </c>
    </row>
    <row r="222" spans="2:5" ht="18" customHeight="1" x14ac:dyDescent="0.2">
      <c r="B222" s="277">
        <v>2821100</v>
      </c>
      <c r="C222" s="278">
        <v>2821004</v>
      </c>
      <c r="D222" s="279" t="s">
        <v>115</v>
      </c>
      <c r="E222" s="280" t="s">
        <v>454</v>
      </c>
    </row>
    <row r="223" spans="2:5" ht="18" customHeight="1" x14ac:dyDescent="0.2">
      <c r="B223" s="277">
        <v>2821100</v>
      </c>
      <c r="C223" s="278">
        <v>2821005</v>
      </c>
      <c r="D223" s="279" t="s">
        <v>116</v>
      </c>
      <c r="E223" s="280" t="s">
        <v>454</v>
      </c>
    </row>
    <row r="224" spans="2:5" ht="18" customHeight="1" x14ac:dyDescent="0.2">
      <c r="B224" s="277">
        <v>2821100</v>
      </c>
      <c r="C224" s="278">
        <v>2821006</v>
      </c>
      <c r="D224" s="279" t="s">
        <v>117</v>
      </c>
      <c r="E224" s="280" t="s">
        <v>454</v>
      </c>
    </row>
    <row r="225" spans="2:5" ht="18" customHeight="1" x14ac:dyDescent="0.2">
      <c r="B225" s="277">
        <v>2821100</v>
      </c>
      <c r="C225" s="278">
        <v>2821007</v>
      </c>
      <c r="D225" s="279" t="s">
        <v>48</v>
      </c>
      <c r="E225" s="280" t="s">
        <v>454</v>
      </c>
    </row>
    <row r="226" spans="2:5" ht="18" customHeight="1" x14ac:dyDescent="0.2">
      <c r="B226" s="277">
        <v>2821100</v>
      </c>
      <c r="C226" s="278">
        <v>2821008</v>
      </c>
      <c r="D226" s="279" t="s">
        <v>54</v>
      </c>
      <c r="E226" s="280" t="s">
        <v>454</v>
      </c>
    </row>
    <row r="227" spans="2:5" ht="18" customHeight="1" x14ac:dyDescent="0.2">
      <c r="B227" s="277">
        <v>2821100</v>
      </c>
      <c r="C227" s="278">
        <v>2821009</v>
      </c>
      <c r="D227" s="279" t="s">
        <v>40</v>
      </c>
      <c r="E227" s="280" t="s">
        <v>454</v>
      </c>
    </row>
    <row r="228" spans="2:5" ht="18" customHeight="1" x14ac:dyDescent="0.2">
      <c r="B228" s="277">
        <v>2821100</v>
      </c>
      <c r="C228" s="278">
        <v>2821010</v>
      </c>
      <c r="D228" s="279" t="s">
        <v>44</v>
      </c>
      <c r="E228" s="280" t="s">
        <v>454</v>
      </c>
    </row>
    <row r="229" spans="2:5" ht="18" customHeight="1" x14ac:dyDescent="0.2">
      <c r="B229" s="277">
        <v>2821100</v>
      </c>
      <c r="C229" s="278">
        <v>2821011</v>
      </c>
      <c r="D229" s="279" t="s">
        <v>94</v>
      </c>
      <c r="E229" s="280" t="s">
        <v>454</v>
      </c>
    </row>
    <row r="230" spans="2:5" ht="18" customHeight="1" x14ac:dyDescent="0.2">
      <c r="B230" s="277">
        <v>2821100</v>
      </c>
      <c r="C230" s="278">
        <v>2821012</v>
      </c>
      <c r="D230" s="279" t="s">
        <v>127</v>
      </c>
      <c r="E230" s="280" t="s">
        <v>454</v>
      </c>
    </row>
    <row r="231" spans="2:5" ht="18" customHeight="1" x14ac:dyDescent="0.2">
      <c r="B231" s="277">
        <v>2821100</v>
      </c>
      <c r="C231" s="278">
        <v>2821013</v>
      </c>
      <c r="D231" s="279" t="s">
        <v>38</v>
      </c>
      <c r="E231" s="280" t="s">
        <v>454</v>
      </c>
    </row>
    <row r="232" spans="2:5" ht="18" customHeight="1" x14ac:dyDescent="0.2">
      <c r="B232" s="277">
        <v>2821100</v>
      </c>
      <c r="C232" s="278">
        <v>2821014</v>
      </c>
      <c r="D232" s="279" t="s">
        <v>78</v>
      </c>
      <c r="E232" s="280" t="s">
        <v>454</v>
      </c>
    </row>
    <row r="233" spans="2:5" ht="18" customHeight="1" x14ac:dyDescent="0.2">
      <c r="B233" s="277">
        <v>2821100</v>
      </c>
      <c r="C233" s="278">
        <v>2821015</v>
      </c>
      <c r="D233" s="279" t="s">
        <v>84</v>
      </c>
      <c r="E233" s="280" t="s">
        <v>454</v>
      </c>
    </row>
    <row r="234" spans="2:5" ht="18" customHeight="1" x14ac:dyDescent="0.2">
      <c r="B234" s="277">
        <v>2821100</v>
      </c>
      <c r="C234" s="278">
        <v>2821016</v>
      </c>
      <c r="D234" s="279" t="s">
        <v>73</v>
      </c>
      <c r="E234" s="280" t="s">
        <v>454</v>
      </c>
    </row>
    <row r="235" spans="2:5" ht="18" customHeight="1" x14ac:dyDescent="0.2">
      <c r="B235" s="277">
        <v>2821100</v>
      </c>
      <c r="C235" s="278">
        <v>2821017</v>
      </c>
      <c r="D235" s="279" t="s">
        <v>126</v>
      </c>
      <c r="E235" s="280" t="s">
        <v>454</v>
      </c>
    </row>
    <row r="236" spans="2:5" ht="18" customHeight="1" x14ac:dyDescent="0.2">
      <c r="B236" s="277">
        <v>2821100</v>
      </c>
      <c r="C236" s="278">
        <v>2821018</v>
      </c>
      <c r="D236" s="279" t="s">
        <v>128</v>
      </c>
      <c r="E236" s="280" t="s">
        <v>454</v>
      </c>
    </row>
    <row r="237" spans="2:5" ht="18" customHeight="1" x14ac:dyDescent="0.2">
      <c r="B237" s="277">
        <v>2821100</v>
      </c>
      <c r="C237" s="278">
        <v>2821019</v>
      </c>
      <c r="D237" s="279" t="s">
        <v>25</v>
      </c>
      <c r="E237" s="280" t="s">
        <v>454</v>
      </c>
    </row>
    <row r="238" spans="2:5" ht="18" customHeight="1" x14ac:dyDescent="0.2">
      <c r="B238" s="277">
        <v>2821100</v>
      </c>
      <c r="C238" s="278">
        <v>2821020</v>
      </c>
      <c r="D238" s="279" t="s">
        <v>133</v>
      </c>
      <c r="E238" s="280" t="s">
        <v>454</v>
      </c>
    </row>
    <row r="239" spans="2:5" ht="18" customHeight="1" x14ac:dyDescent="0.2">
      <c r="B239" s="277">
        <v>2821100</v>
      </c>
      <c r="C239" s="278">
        <v>2821021</v>
      </c>
      <c r="D239" s="279" t="s">
        <v>138</v>
      </c>
      <c r="E239" s="280" t="s">
        <v>454</v>
      </c>
    </row>
    <row r="240" spans="2:5" ht="18" customHeight="1" x14ac:dyDescent="0.2">
      <c r="B240" s="277">
        <v>2821100</v>
      </c>
      <c r="C240" s="278">
        <v>2821022</v>
      </c>
      <c r="D240" s="279" t="s">
        <v>18</v>
      </c>
      <c r="E240" s="280" t="s">
        <v>454</v>
      </c>
    </row>
    <row r="241" spans="2:5" ht="18" customHeight="1" x14ac:dyDescent="0.2">
      <c r="B241" s="277">
        <v>2821100</v>
      </c>
      <c r="C241" s="284" t="s">
        <v>1661</v>
      </c>
      <c r="D241" s="279" t="s">
        <v>738</v>
      </c>
      <c r="E241" s="280" t="s">
        <v>454</v>
      </c>
    </row>
    <row r="242" spans="2:5" s="276" customFormat="1" ht="18" customHeight="1" x14ac:dyDescent="0.25">
      <c r="B242" s="281" t="s">
        <v>455</v>
      </c>
      <c r="C242" s="285"/>
      <c r="D242" s="283"/>
      <c r="E242" s="282">
        <v>3110000</v>
      </c>
    </row>
    <row r="243" spans="2:5" ht="18" customHeight="1" x14ac:dyDescent="0.2">
      <c r="B243" s="277">
        <v>3111000</v>
      </c>
      <c r="C243" s="278">
        <v>3111101</v>
      </c>
      <c r="D243" s="279" t="s">
        <v>121</v>
      </c>
      <c r="E243" s="280" t="s">
        <v>455</v>
      </c>
    </row>
    <row r="244" spans="2:5" ht="18" customHeight="1" x14ac:dyDescent="0.2">
      <c r="B244" s="277">
        <v>3111000</v>
      </c>
      <c r="C244" s="278">
        <v>3111102</v>
      </c>
      <c r="D244" s="279" t="s">
        <v>118</v>
      </c>
      <c r="E244" s="280" t="s">
        <v>455</v>
      </c>
    </row>
    <row r="245" spans="2:5" ht="18" customHeight="1" x14ac:dyDescent="0.2">
      <c r="B245" s="277">
        <v>3111000</v>
      </c>
      <c r="C245" s="278">
        <v>3111103</v>
      </c>
      <c r="D245" s="279" t="s">
        <v>114</v>
      </c>
      <c r="E245" s="280" t="s">
        <v>455</v>
      </c>
    </row>
    <row r="246" spans="2:5" ht="18" customHeight="1" x14ac:dyDescent="0.2">
      <c r="B246" s="277">
        <v>3111150</v>
      </c>
      <c r="C246" s="278">
        <v>3111151</v>
      </c>
      <c r="D246" s="279" t="s">
        <v>104</v>
      </c>
      <c r="E246" s="280" t="s">
        <v>455</v>
      </c>
    </row>
    <row r="247" spans="2:5" ht="18" customHeight="1" x14ac:dyDescent="0.2">
      <c r="B247" s="277">
        <v>3111150</v>
      </c>
      <c r="C247" s="278">
        <v>3111152</v>
      </c>
      <c r="D247" s="279" t="s">
        <v>102</v>
      </c>
      <c r="E247" s="280" t="s">
        <v>455</v>
      </c>
    </row>
    <row r="248" spans="2:5" ht="18" customHeight="1" x14ac:dyDescent="0.2">
      <c r="B248" s="277">
        <v>3111150</v>
      </c>
      <c r="C248" s="278">
        <v>3111153</v>
      </c>
      <c r="D248" s="279" t="s">
        <v>130</v>
      </c>
      <c r="E248" s="280" t="s">
        <v>455</v>
      </c>
    </row>
    <row r="249" spans="2:5" ht="18" customHeight="1" x14ac:dyDescent="0.2">
      <c r="B249" s="277">
        <v>3111150</v>
      </c>
      <c r="C249" s="278">
        <v>3111154</v>
      </c>
      <c r="D249" s="279" t="s">
        <v>92</v>
      </c>
      <c r="E249" s="280" t="s">
        <v>455</v>
      </c>
    </row>
    <row r="250" spans="2:5" ht="18" customHeight="1" x14ac:dyDescent="0.2">
      <c r="B250" s="277">
        <v>3111150</v>
      </c>
      <c r="C250" s="278">
        <v>3111155</v>
      </c>
      <c r="D250" s="279" t="s">
        <v>91</v>
      </c>
      <c r="E250" s="280" t="s">
        <v>455</v>
      </c>
    </row>
    <row r="251" spans="2:5" ht="18" customHeight="1" x14ac:dyDescent="0.2">
      <c r="B251" s="277">
        <v>3111200</v>
      </c>
      <c r="C251" s="278">
        <v>3111201</v>
      </c>
      <c r="D251" s="279" t="s">
        <v>136</v>
      </c>
      <c r="E251" s="280" t="s">
        <v>455</v>
      </c>
    </row>
    <row r="252" spans="2:5" ht="18" customHeight="1" x14ac:dyDescent="0.2">
      <c r="B252" s="277">
        <v>3111200</v>
      </c>
      <c r="C252" s="278">
        <v>3111202</v>
      </c>
      <c r="D252" s="279" t="s">
        <v>131</v>
      </c>
      <c r="E252" s="280" t="s">
        <v>455</v>
      </c>
    </row>
    <row r="253" spans="2:5" ht="18" customHeight="1" x14ac:dyDescent="0.2">
      <c r="B253" s="277">
        <v>3111200</v>
      </c>
      <c r="C253" s="278">
        <v>3111203</v>
      </c>
      <c r="D253" s="279" t="s">
        <v>129</v>
      </c>
      <c r="E253" s="280" t="s">
        <v>455</v>
      </c>
    </row>
    <row r="254" spans="2:5" ht="18" customHeight="1" x14ac:dyDescent="0.2">
      <c r="B254" s="277">
        <v>3111200</v>
      </c>
      <c r="C254" s="278">
        <v>3111204</v>
      </c>
      <c r="D254" s="279" t="s">
        <v>19</v>
      </c>
      <c r="E254" s="280" t="s">
        <v>455</v>
      </c>
    </row>
    <row r="255" spans="2:5" ht="18" customHeight="1" x14ac:dyDescent="0.2">
      <c r="B255" s="277">
        <v>3111200</v>
      </c>
      <c r="C255" s="278">
        <v>3111205</v>
      </c>
      <c r="D255" s="279" t="s">
        <v>124</v>
      </c>
      <c r="E255" s="280" t="s">
        <v>455</v>
      </c>
    </row>
    <row r="256" spans="2:5" ht="18" customHeight="1" x14ac:dyDescent="0.2">
      <c r="B256" s="277">
        <v>3111200</v>
      </c>
      <c r="C256" s="278">
        <v>3111206</v>
      </c>
      <c r="D256" s="279" t="s">
        <v>69</v>
      </c>
      <c r="E256" s="280" t="s">
        <v>455</v>
      </c>
    </row>
    <row r="257" spans="2:5" ht="18" customHeight="1" x14ac:dyDescent="0.2">
      <c r="B257" s="277">
        <v>3111200</v>
      </c>
      <c r="C257" s="278">
        <v>3111207</v>
      </c>
      <c r="D257" s="279" t="s">
        <v>68</v>
      </c>
      <c r="E257" s="280" t="s">
        <v>455</v>
      </c>
    </row>
    <row r="258" spans="2:5" ht="18" customHeight="1" x14ac:dyDescent="0.2">
      <c r="B258" s="277">
        <v>3111250</v>
      </c>
      <c r="C258" s="278">
        <v>3111251</v>
      </c>
      <c r="D258" s="279" t="s">
        <v>66</v>
      </c>
      <c r="E258" s="280" t="s">
        <v>455</v>
      </c>
    </row>
    <row r="259" spans="2:5" ht="18" customHeight="1" x14ac:dyDescent="0.2">
      <c r="B259" s="277">
        <v>3111250</v>
      </c>
      <c r="C259" s="278">
        <v>3111252</v>
      </c>
      <c r="D259" s="279" t="s">
        <v>63</v>
      </c>
      <c r="E259" s="280" t="s">
        <v>455</v>
      </c>
    </row>
    <row r="260" spans="2:5" ht="18" customHeight="1" x14ac:dyDescent="0.2">
      <c r="B260" s="277">
        <v>3111250</v>
      </c>
      <c r="C260" s="278">
        <v>3111253</v>
      </c>
      <c r="D260" s="279" t="s">
        <v>60</v>
      </c>
      <c r="E260" s="280" t="s">
        <v>455</v>
      </c>
    </row>
    <row r="261" spans="2:5" ht="18" customHeight="1" x14ac:dyDescent="0.2">
      <c r="B261" s="277">
        <v>3111250</v>
      </c>
      <c r="C261" s="278">
        <v>3111254</v>
      </c>
      <c r="D261" s="279" t="s">
        <v>58</v>
      </c>
      <c r="E261" s="280" t="s">
        <v>455</v>
      </c>
    </row>
    <row r="262" spans="2:5" ht="18" customHeight="1" x14ac:dyDescent="0.2">
      <c r="B262" s="277">
        <v>3111250</v>
      </c>
      <c r="C262" s="278">
        <v>3111255</v>
      </c>
      <c r="D262" s="279" t="s">
        <v>57</v>
      </c>
      <c r="E262" s="280" t="s">
        <v>455</v>
      </c>
    </row>
    <row r="263" spans="2:5" ht="18" customHeight="1" x14ac:dyDescent="0.2">
      <c r="B263" s="277">
        <v>3111250</v>
      </c>
      <c r="C263" s="278">
        <v>3111256</v>
      </c>
      <c r="D263" s="279" t="s">
        <v>97</v>
      </c>
      <c r="E263" s="280" t="s">
        <v>455</v>
      </c>
    </row>
    <row r="264" spans="2:5" ht="18" customHeight="1" x14ac:dyDescent="0.2">
      <c r="B264" s="277">
        <v>3111250</v>
      </c>
      <c r="C264" s="278">
        <v>3111257</v>
      </c>
      <c r="D264" s="279" t="s">
        <v>93</v>
      </c>
      <c r="E264" s="280" t="s">
        <v>455</v>
      </c>
    </row>
    <row r="265" spans="2:5" ht="18" customHeight="1" x14ac:dyDescent="0.2">
      <c r="B265" s="277">
        <v>3111250</v>
      </c>
      <c r="C265" s="278">
        <v>3111258</v>
      </c>
      <c r="D265" s="279" t="s">
        <v>92</v>
      </c>
      <c r="E265" s="280" t="s">
        <v>455</v>
      </c>
    </row>
    <row r="266" spans="2:5" ht="18" customHeight="1" x14ac:dyDescent="0.2">
      <c r="B266" s="277">
        <v>3111250</v>
      </c>
      <c r="C266" s="278">
        <v>3111259</v>
      </c>
      <c r="D266" s="279" t="s">
        <v>91</v>
      </c>
      <c r="E266" s="280" t="s">
        <v>455</v>
      </c>
    </row>
    <row r="267" spans="2:5" ht="18" customHeight="1" x14ac:dyDescent="0.2">
      <c r="B267" s="277">
        <v>3111300</v>
      </c>
      <c r="C267" s="278">
        <v>3111301</v>
      </c>
      <c r="D267" s="279" t="s">
        <v>77</v>
      </c>
      <c r="E267" s="280" t="s">
        <v>455</v>
      </c>
    </row>
    <row r="268" spans="2:5" ht="18" customHeight="1" x14ac:dyDescent="0.2">
      <c r="B268" s="277">
        <v>3111300</v>
      </c>
      <c r="C268" s="278">
        <v>3111302</v>
      </c>
      <c r="D268" s="279" t="s">
        <v>80</v>
      </c>
      <c r="E268" s="280" t="s">
        <v>455</v>
      </c>
    </row>
    <row r="269" spans="2:5" ht="18" customHeight="1" x14ac:dyDescent="0.2">
      <c r="B269" s="277">
        <v>3111300</v>
      </c>
      <c r="C269" s="278">
        <v>3111303</v>
      </c>
      <c r="D269" s="279" t="s">
        <v>85</v>
      </c>
      <c r="E269" s="280" t="s">
        <v>455</v>
      </c>
    </row>
    <row r="270" spans="2:5" ht="18" customHeight="1" x14ac:dyDescent="0.2">
      <c r="B270" s="277">
        <v>3111300</v>
      </c>
      <c r="C270" s="278">
        <v>3111304</v>
      </c>
      <c r="D270" s="279" t="s">
        <v>219</v>
      </c>
      <c r="E270" s="280" t="s">
        <v>455</v>
      </c>
    </row>
    <row r="271" spans="2:5" ht="18" customHeight="1" x14ac:dyDescent="0.2">
      <c r="B271" s="277">
        <v>3111300</v>
      </c>
      <c r="C271" s="278">
        <v>3111305</v>
      </c>
      <c r="D271" s="279" t="s">
        <v>310</v>
      </c>
      <c r="E271" s="280" t="s">
        <v>455</v>
      </c>
    </row>
    <row r="272" spans="2:5" ht="18" customHeight="1" x14ac:dyDescent="0.2">
      <c r="B272" s="277">
        <v>3111300</v>
      </c>
      <c r="C272" s="278">
        <v>3111306</v>
      </c>
      <c r="D272" s="279" t="s">
        <v>401</v>
      </c>
      <c r="E272" s="280" t="s">
        <v>455</v>
      </c>
    </row>
    <row r="273" spans="2:5" ht="18" customHeight="1" x14ac:dyDescent="0.2">
      <c r="B273" s="277">
        <v>3111300</v>
      </c>
      <c r="C273" s="278">
        <v>3111307</v>
      </c>
      <c r="D273" s="279" t="s">
        <v>402</v>
      </c>
      <c r="E273" s="280" t="s">
        <v>455</v>
      </c>
    </row>
    <row r="274" spans="2:5" ht="18" customHeight="1" x14ac:dyDescent="0.2">
      <c r="B274" s="277">
        <v>3111300</v>
      </c>
      <c r="C274" s="278">
        <v>3111308</v>
      </c>
      <c r="D274" s="279" t="s">
        <v>319</v>
      </c>
      <c r="E274" s="280" t="s">
        <v>455</v>
      </c>
    </row>
    <row r="275" spans="2:5" ht="18" customHeight="1" x14ac:dyDescent="0.2">
      <c r="B275" s="277">
        <v>3111300</v>
      </c>
      <c r="C275" s="278">
        <v>3111309</v>
      </c>
      <c r="D275" s="279" t="s">
        <v>403</v>
      </c>
      <c r="E275" s="280" t="s">
        <v>455</v>
      </c>
    </row>
    <row r="276" spans="2:5" ht="18" customHeight="1" x14ac:dyDescent="0.2">
      <c r="B276" s="277">
        <v>3111300</v>
      </c>
      <c r="C276" s="278">
        <v>3111310</v>
      </c>
      <c r="D276" s="279" t="s">
        <v>308</v>
      </c>
      <c r="E276" s="280" t="s">
        <v>455</v>
      </c>
    </row>
    <row r="277" spans="2:5" ht="18" customHeight="1" x14ac:dyDescent="0.2">
      <c r="B277" s="277">
        <v>3111300</v>
      </c>
      <c r="C277" s="278">
        <v>3111311</v>
      </c>
      <c r="D277" s="279" t="s">
        <v>279</v>
      </c>
      <c r="E277" s="280" t="s">
        <v>455</v>
      </c>
    </row>
    <row r="278" spans="2:5" ht="18" customHeight="1" x14ac:dyDescent="0.2">
      <c r="B278" s="277">
        <v>3111300</v>
      </c>
      <c r="C278" s="278">
        <v>3111312</v>
      </c>
      <c r="D278" s="279" t="s">
        <v>206</v>
      </c>
      <c r="E278" s="280" t="s">
        <v>455</v>
      </c>
    </row>
    <row r="279" spans="2:5" ht="18" customHeight="1" x14ac:dyDescent="0.2">
      <c r="B279" s="277">
        <v>3111300</v>
      </c>
      <c r="C279" s="278">
        <v>3111313</v>
      </c>
      <c r="D279" s="279" t="s">
        <v>317</v>
      </c>
      <c r="E279" s="280" t="s">
        <v>455</v>
      </c>
    </row>
    <row r="280" spans="2:5" ht="18" customHeight="1" x14ac:dyDescent="0.2">
      <c r="B280" s="277">
        <v>3111300</v>
      </c>
      <c r="C280" s="278">
        <v>3111314</v>
      </c>
      <c r="D280" s="279" t="s">
        <v>251</v>
      </c>
      <c r="E280" s="280" t="s">
        <v>455</v>
      </c>
    </row>
    <row r="281" spans="2:5" ht="18" customHeight="1" x14ac:dyDescent="0.2">
      <c r="B281" s="277">
        <v>3111300</v>
      </c>
      <c r="C281" s="278">
        <v>3111315</v>
      </c>
      <c r="D281" s="279" t="s">
        <v>276</v>
      </c>
      <c r="E281" s="280" t="s">
        <v>455</v>
      </c>
    </row>
    <row r="282" spans="2:5" ht="18" customHeight="1" x14ac:dyDescent="0.2">
      <c r="B282" s="277">
        <v>3111300</v>
      </c>
      <c r="C282" s="278">
        <v>3111316</v>
      </c>
      <c r="D282" s="279" t="s">
        <v>405</v>
      </c>
      <c r="E282" s="280" t="s">
        <v>455</v>
      </c>
    </row>
    <row r="283" spans="2:5" ht="18" customHeight="1" x14ac:dyDescent="0.2">
      <c r="B283" s="277">
        <v>3111300</v>
      </c>
      <c r="C283" s="278">
        <v>3111317</v>
      </c>
      <c r="D283" s="279" t="s">
        <v>406</v>
      </c>
      <c r="E283" s="280" t="s">
        <v>455</v>
      </c>
    </row>
    <row r="284" spans="2:5" ht="18" customHeight="1" x14ac:dyDescent="0.2">
      <c r="B284" s="277">
        <v>3111350</v>
      </c>
      <c r="C284" s="278">
        <v>3111351</v>
      </c>
      <c r="D284" s="279" t="s">
        <v>407</v>
      </c>
      <c r="E284" s="280" t="s">
        <v>455</v>
      </c>
    </row>
    <row r="285" spans="2:5" ht="18" customHeight="1" x14ac:dyDescent="0.2">
      <c r="B285" s="277">
        <v>3111350</v>
      </c>
      <c r="C285" s="278">
        <v>3111352</v>
      </c>
      <c r="D285" s="279" t="s">
        <v>408</v>
      </c>
      <c r="E285" s="280" t="s">
        <v>455</v>
      </c>
    </row>
    <row r="286" spans="2:5" ht="18" customHeight="1" x14ac:dyDescent="0.2">
      <c r="B286" s="277">
        <v>3111350</v>
      </c>
      <c r="C286" s="278">
        <v>3111353</v>
      </c>
      <c r="D286" s="279" t="s">
        <v>415</v>
      </c>
      <c r="E286" s="280" t="s">
        <v>455</v>
      </c>
    </row>
    <row r="287" spans="2:5" ht="18" customHeight="1" x14ac:dyDescent="0.2">
      <c r="B287" s="277">
        <v>3111350</v>
      </c>
      <c r="C287" s="278">
        <v>3111354</v>
      </c>
      <c r="D287" s="279" t="s">
        <v>417</v>
      </c>
      <c r="E287" s="280" t="s">
        <v>455</v>
      </c>
    </row>
    <row r="288" spans="2:5" ht="18" customHeight="1" x14ac:dyDescent="0.2">
      <c r="B288" s="277">
        <v>3111350</v>
      </c>
      <c r="C288" s="278">
        <v>3111355</v>
      </c>
      <c r="D288" s="279" t="s">
        <v>400</v>
      </c>
      <c r="E288" s="280" t="s">
        <v>455</v>
      </c>
    </row>
    <row r="289" spans="2:5" ht="18" customHeight="1" x14ac:dyDescent="0.2">
      <c r="B289" s="277">
        <v>3111350</v>
      </c>
      <c r="C289" s="278">
        <v>3111356</v>
      </c>
      <c r="D289" s="279" t="s">
        <v>92</v>
      </c>
      <c r="E289" s="280" t="s">
        <v>455</v>
      </c>
    </row>
    <row r="290" spans="2:5" ht="18" customHeight="1" x14ac:dyDescent="0.2">
      <c r="B290" s="277">
        <v>3111350</v>
      </c>
      <c r="C290" s="278">
        <v>3111357</v>
      </c>
      <c r="D290" s="279" t="s">
        <v>91</v>
      </c>
      <c r="E290" s="280" t="s">
        <v>455</v>
      </c>
    </row>
    <row r="291" spans="2:5" ht="18" customHeight="1" x14ac:dyDescent="0.2">
      <c r="B291" s="277">
        <v>3111350</v>
      </c>
      <c r="C291" s="278">
        <v>3111358</v>
      </c>
      <c r="D291" s="279" t="s">
        <v>420</v>
      </c>
      <c r="E291" s="280" t="s">
        <v>455</v>
      </c>
    </row>
    <row r="292" spans="2:5" ht="18" customHeight="1" x14ac:dyDescent="0.2">
      <c r="B292" s="277">
        <v>3111350</v>
      </c>
      <c r="C292" s="278">
        <v>3111359</v>
      </c>
      <c r="D292" s="279" t="s">
        <v>419</v>
      </c>
      <c r="E292" s="280" t="s">
        <v>455</v>
      </c>
    </row>
    <row r="293" spans="2:5" ht="18" customHeight="1" x14ac:dyDescent="0.2">
      <c r="B293" s="277">
        <v>3111350</v>
      </c>
      <c r="C293" s="278">
        <v>3111360</v>
      </c>
      <c r="D293" s="279" t="s">
        <v>418</v>
      </c>
      <c r="E293" s="280" t="s">
        <v>455</v>
      </c>
    </row>
    <row r="294" spans="2:5" ht="18" customHeight="1" x14ac:dyDescent="0.2">
      <c r="B294" s="277">
        <v>3111350</v>
      </c>
      <c r="C294" s="278">
        <v>3111361</v>
      </c>
      <c r="D294" s="279" t="s">
        <v>410</v>
      </c>
      <c r="E294" s="280" t="s">
        <v>455</v>
      </c>
    </row>
    <row r="295" spans="2:5" ht="18" customHeight="1" x14ac:dyDescent="0.2">
      <c r="B295" s="277">
        <v>3111350</v>
      </c>
      <c r="C295" s="278">
        <v>3111362</v>
      </c>
      <c r="D295" s="279" t="s">
        <v>416</v>
      </c>
      <c r="E295" s="280" t="s">
        <v>455</v>
      </c>
    </row>
    <row r="296" spans="2:5" ht="18" customHeight="1" x14ac:dyDescent="0.2">
      <c r="B296" s="277">
        <v>3111350</v>
      </c>
      <c r="C296" s="278">
        <v>3111363</v>
      </c>
      <c r="D296" s="279" t="s">
        <v>422</v>
      </c>
      <c r="E296" s="280" t="s">
        <v>455</v>
      </c>
    </row>
    <row r="297" spans="2:5" ht="18" customHeight="1" x14ac:dyDescent="0.2">
      <c r="B297" s="277">
        <v>3111350</v>
      </c>
      <c r="C297" s="278">
        <v>3111364</v>
      </c>
      <c r="D297" s="279" t="s">
        <v>414</v>
      </c>
      <c r="E297" s="280" t="s">
        <v>455</v>
      </c>
    </row>
    <row r="298" spans="2:5" ht="18" customHeight="1" x14ac:dyDescent="0.2">
      <c r="B298" s="277">
        <v>3111350</v>
      </c>
      <c r="C298" s="278">
        <v>3111365</v>
      </c>
      <c r="D298" s="279" t="s">
        <v>413</v>
      </c>
      <c r="E298" s="280" t="s">
        <v>455</v>
      </c>
    </row>
    <row r="299" spans="2:5" ht="18" customHeight="1" x14ac:dyDescent="0.2">
      <c r="B299" s="277">
        <v>3111350</v>
      </c>
      <c r="C299" s="278">
        <v>3111366</v>
      </c>
      <c r="D299" s="279" t="s">
        <v>412</v>
      </c>
      <c r="E299" s="280" t="s">
        <v>455</v>
      </c>
    </row>
    <row r="300" spans="2:5" ht="18" customHeight="1" x14ac:dyDescent="0.2">
      <c r="B300" s="277">
        <v>3111350</v>
      </c>
      <c r="C300" s="278">
        <v>3111367</v>
      </c>
      <c r="D300" s="279" t="s">
        <v>92</v>
      </c>
      <c r="E300" s="280" t="s">
        <v>455</v>
      </c>
    </row>
    <row r="301" spans="2:5" ht="18" customHeight="1" x14ac:dyDescent="0.2">
      <c r="B301" s="277">
        <v>3111350</v>
      </c>
      <c r="C301" s="278">
        <v>3111368</v>
      </c>
      <c r="D301" s="279" t="s">
        <v>91</v>
      </c>
      <c r="E301" s="280" t="s">
        <v>455</v>
      </c>
    </row>
    <row r="302" spans="2:5" ht="18" customHeight="1" x14ac:dyDescent="0.2">
      <c r="B302" s="277">
        <v>3111350</v>
      </c>
      <c r="C302" s="278">
        <v>3111369</v>
      </c>
      <c r="D302" s="279" t="s">
        <v>421</v>
      </c>
      <c r="E302" s="280" t="s">
        <v>455</v>
      </c>
    </row>
    <row r="303" spans="2:5" ht="18" customHeight="1" x14ac:dyDescent="0.2">
      <c r="B303" s="277">
        <v>3111350</v>
      </c>
      <c r="C303" s="278">
        <v>3111370</v>
      </c>
      <c r="D303" s="279" t="s">
        <v>409</v>
      </c>
      <c r="E303" s="280" t="s">
        <v>455</v>
      </c>
    </row>
    <row r="304" spans="2:5" ht="18" customHeight="1" x14ac:dyDescent="0.2">
      <c r="B304" s="277">
        <v>3111350</v>
      </c>
      <c r="C304" s="278">
        <v>3111371</v>
      </c>
      <c r="D304" s="279" t="s">
        <v>387</v>
      </c>
      <c r="E304" s="280" t="s">
        <v>455</v>
      </c>
    </row>
    <row r="305" spans="2:5" ht="18" customHeight="1" x14ac:dyDescent="0.2">
      <c r="B305" s="277">
        <v>3112100</v>
      </c>
      <c r="C305" s="278">
        <v>3112101</v>
      </c>
      <c r="D305" s="279" t="s">
        <v>312</v>
      </c>
      <c r="E305" s="280" t="s">
        <v>455</v>
      </c>
    </row>
    <row r="306" spans="2:5" ht="18" customHeight="1" x14ac:dyDescent="0.2">
      <c r="B306" s="277">
        <v>3112100</v>
      </c>
      <c r="C306" s="278">
        <v>3112102</v>
      </c>
      <c r="D306" s="279" t="s">
        <v>313</v>
      </c>
      <c r="E306" s="280" t="s">
        <v>455</v>
      </c>
    </row>
    <row r="307" spans="2:5" ht="18" customHeight="1" x14ac:dyDescent="0.2">
      <c r="B307" s="277">
        <v>3112100</v>
      </c>
      <c r="C307" s="278">
        <v>3112103</v>
      </c>
      <c r="D307" s="279" t="s">
        <v>314</v>
      </c>
      <c r="E307" s="280" t="s">
        <v>455</v>
      </c>
    </row>
    <row r="308" spans="2:5" ht="18" customHeight="1" x14ac:dyDescent="0.2">
      <c r="B308" s="277">
        <v>3112100</v>
      </c>
      <c r="C308" s="278">
        <v>3112104</v>
      </c>
      <c r="D308" s="279" t="s">
        <v>315</v>
      </c>
      <c r="E308" s="280" t="s">
        <v>455</v>
      </c>
    </row>
    <row r="309" spans="2:5" ht="18" customHeight="1" x14ac:dyDescent="0.2">
      <c r="B309" s="277">
        <v>3112100</v>
      </c>
      <c r="C309" s="278">
        <v>3112105</v>
      </c>
      <c r="D309" s="279" t="s">
        <v>388</v>
      </c>
      <c r="E309" s="280" t="s">
        <v>455</v>
      </c>
    </row>
    <row r="310" spans="2:5" ht="18" customHeight="1" x14ac:dyDescent="0.2">
      <c r="B310" s="277">
        <v>3112150</v>
      </c>
      <c r="C310" s="278">
        <v>3112151</v>
      </c>
      <c r="D310" s="279" t="s">
        <v>389</v>
      </c>
      <c r="E310" s="280" t="s">
        <v>455</v>
      </c>
    </row>
    <row r="311" spans="2:5" ht="18" customHeight="1" x14ac:dyDescent="0.2">
      <c r="B311" s="277">
        <v>3112150</v>
      </c>
      <c r="C311" s="278">
        <v>3112152</v>
      </c>
      <c r="D311" s="279" t="s">
        <v>390</v>
      </c>
      <c r="E311" s="280" t="s">
        <v>455</v>
      </c>
    </row>
    <row r="312" spans="2:5" ht="18" customHeight="1" x14ac:dyDescent="0.2">
      <c r="B312" s="277">
        <v>3112150</v>
      </c>
      <c r="C312" s="278">
        <v>3112153</v>
      </c>
      <c r="D312" s="279" t="s">
        <v>391</v>
      </c>
      <c r="E312" s="280" t="s">
        <v>455</v>
      </c>
    </row>
    <row r="313" spans="2:5" ht="18" customHeight="1" x14ac:dyDescent="0.2">
      <c r="B313" s="277">
        <v>3112150</v>
      </c>
      <c r="C313" s="278">
        <v>3112154</v>
      </c>
      <c r="D313" s="279" t="s">
        <v>392</v>
      </c>
      <c r="E313" s="280" t="s">
        <v>455</v>
      </c>
    </row>
    <row r="314" spans="2:5" ht="18" customHeight="1" x14ac:dyDescent="0.2">
      <c r="B314" s="277">
        <v>3112150</v>
      </c>
      <c r="C314" s="278">
        <v>3112155</v>
      </c>
      <c r="D314" s="279" t="s">
        <v>393</v>
      </c>
      <c r="E314" s="280" t="s">
        <v>455</v>
      </c>
    </row>
    <row r="315" spans="2:5" ht="18" customHeight="1" x14ac:dyDescent="0.2">
      <c r="B315" s="277">
        <v>3112150</v>
      </c>
      <c r="C315" s="278">
        <v>3112156</v>
      </c>
      <c r="D315" s="279" t="s">
        <v>92</v>
      </c>
      <c r="E315" s="280" t="s">
        <v>455</v>
      </c>
    </row>
    <row r="316" spans="2:5" ht="18" customHeight="1" x14ac:dyDescent="0.2">
      <c r="B316" s="277">
        <v>3112150</v>
      </c>
      <c r="C316" s="278">
        <v>3112157</v>
      </c>
      <c r="D316" s="279" t="s">
        <v>91</v>
      </c>
      <c r="E316" s="280" t="s">
        <v>455</v>
      </c>
    </row>
    <row r="317" spans="2:5" ht="18" customHeight="1" x14ac:dyDescent="0.2">
      <c r="B317" s="277">
        <v>3112200</v>
      </c>
      <c r="C317" s="278">
        <v>3112201</v>
      </c>
      <c r="D317" s="279" t="s">
        <v>307</v>
      </c>
      <c r="E317" s="280" t="s">
        <v>455</v>
      </c>
    </row>
    <row r="318" spans="2:5" ht="18" customHeight="1" x14ac:dyDescent="0.2">
      <c r="B318" s="277">
        <v>3112200</v>
      </c>
      <c r="C318" s="278">
        <v>3112202</v>
      </c>
      <c r="D318" s="279" t="s">
        <v>325</v>
      </c>
      <c r="E318" s="280" t="s">
        <v>455</v>
      </c>
    </row>
    <row r="319" spans="2:5" ht="18" customHeight="1" x14ac:dyDescent="0.2">
      <c r="B319" s="277">
        <v>3112200</v>
      </c>
      <c r="C319" s="278">
        <v>3112203</v>
      </c>
      <c r="D319" s="279" t="s">
        <v>395</v>
      </c>
      <c r="E319" s="280" t="s">
        <v>455</v>
      </c>
    </row>
    <row r="320" spans="2:5" ht="18" customHeight="1" x14ac:dyDescent="0.2">
      <c r="B320" s="277">
        <v>3112200</v>
      </c>
      <c r="C320" s="278">
        <v>3112204</v>
      </c>
      <c r="D320" s="279" t="s">
        <v>322</v>
      </c>
      <c r="E320" s="280" t="s">
        <v>455</v>
      </c>
    </row>
    <row r="321" spans="2:5" ht="18" customHeight="1" x14ac:dyDescent="0.2">
      <c r="B321" s="277">
        <v>3112200</v>
      </c>
      <c r="C321" s="278">
        <v>3112205</v>
      </c>
      <c r="D321" s="279" t="s">
        <v>17</v>
      </c>
      <c r="E321" s="280" t="s">
        <v>455</v>
      </c>
    </row>
    <row r="322" spans="2:5" ht="18" customHeight="1" x14ac:dyDescent="0.2">
      <c r="B322" s="277">
        <v>3112200</v>
      </c>
      <c r="C322" s="278">
        <v>3112206</v>
      </c>
      <c r="D322" s="279" t="s">
        <v>8</v>
      </c>
      <c r="E322" s="280" t="s">
        <v>455</v>
      </c>
    </row>
    <row r="323" spans="2:5" ht="18" customHeight="1" x14ac:dyDescent="0.2">
      <c r="B323" s="277">
        <v>3112200</v>
      </c>
      <c r="C323" s="278">
        <v>3112207</v>
      </c>
      <c r="D323" s="279" t="s">
        <v>396</v>
      </c>
      <c r="E323" s="280" t="s">
        <v>455</v>
      </c>
    </row>
    <row r="324" spans="2:5" ht="18" customHeight="1" x14ac:dyDescent="0.2">
      <c r="B324" s="277">
        <v>3112200</v>
      </c>
      <c r="C324" s="278">
        <v>3112208</v>
      </c>
      <c r="D324" s="279" t="s">
        <v>324</v>
      </c>
      <c r="E324" s="280" t="s">
        <v>455</v>
      </c>
    </row>
    <row r="325" spans="2:5" ht="18" customHeight="1" x14ac:dyDescent="0.2">
      <c r="B325" s="277">
        <v>3112200</v>
      </c>
      <c r="C325" s="278">
        <v>3112209</v>
      </c>
      <c r="D325" s="279" t="s">
        <v>321</v>
      </c>
      <c r="E325" s="280" t="s">
        <v>455</v>
      </c>
    </row>
    <row r="326" spans="2:5" ht="18" customHeight="1" x14ac:dyDescent="0.2">
      <c r="B326" s="277">
        <v>3112200</v>
      </c>
      <c r="C326" s="278">
        <v>3112210</v>
      </c>
      <c r="D326" s="279" t="s">
        <v>326</v>
      </c>
      <c r="E326" s="280" t="s">
        <v>455</v>
      </c>
    </row>
    <row r="327" spans="2:5" ht="18" customHeight="1" x14ac:dyDescent="0.2">
      <c r="B327" s="277">
        <v>3112200</v>
      </c>
      <c r="C327" s="278">
        <v>3112211</v>
      </c>
      <c r="D327" s="279" t="s">
        <v>320</v>
      </c>
      <c r="E327" s="280" t="s">
        <v>455</v>
      </c>
    </row>
    <row r="328" spans="2:5" ht="18" customHeight="1" x14ac:dyDescent="0.2">
      <c r="B328" s="277">
        <v>3112200</v>
      </c>
      <c r="C328" s="278">
        <v>3112212</v>
      </c>
      <c r="D328" s="279" t="s">
        <v>397</v>
      </c>
      <c r="E328" s="280" t="s">
        <v>455</v>
      </c>
    </row>
    <row r="329" spans="2:5" ht="18" customHeight="1" x14ac:dyDescent="0.2">
      <c r="B329" s="277">
        <v>3112200</v>
      </c>
      <c r="C329" s="278">
        <v>3112213</v>
      </c>
      <c r="D329" s="279" t="s">
        <v>398</v>
      </c>
      <c r="E329" s="280" t="s">
        <v>455</v>
      </c>
    </row>
    <row r="330" spans="2:5" ht="18" customHeight="1" x14ac:dyDescent="0.2">
      <c r="B330" s="277">
        <v>3112200</v>
      </c>
      <c r="C330" s="278">
        <v>3112214</v>
      </c>
      <c r="D330" s="279" t="s">
        <v>399</v>
      </c>
      <c r="E330" s="280" t="s">
        <v>455</v>
      </c>
    </row>
    <row r="331" spans="2:5" ht="18" customHeight="1" x14ac:dyDescent="0.2">
      <c r="B331" s="277">
        <v>3112200</v>
      </c>
      <c r="C331" s="278">
        <v>3112215</v>
      </c>
      <c r="D331" s="279" t="s">
        <v>424</v>
      </c>
      <c r="E331" s="280" t="s">
        <v>455</v>
      </c>
    </row>
    <row r="332" spans="2:5" ht="18" customHeight="1" x14ac:dyDescent="0.2">
      <c r="B332" s="277">
        <v>3112200</v>
      </c>
      <c r="C332" s="278">
        <v>3112216</v>
      </c>
      <c r="D332" s="279" t="s">
        <v>394</v>
      </c>
      <c r="E332" s="280" t="s">
        <v>455</v>
      </c>
    </row>
    <row r="333" spans="2:5" ht="18" customHeight="1" x14ac:dyDescent="0.2">
      <c r="B333" s="277">
        <v>3112200</v>
      </c>
      <c r="C333" s="278">
        <v>3112217</v>
      </c>
      <c r="D333" s="279" t="s">
        <v>411</v>
      </c>
      <c r="E333" s="280" t="s">
        <v>455</v>
      </c>
    </row>
    <row r="334" spans="2:5" ht="18" customHeight="1" x14ac:dyDescent="0.2">
      <c r="B334" s="277">
        <v>3112200</v>
      </c>
      <c r="C334" s="278">
        <v>3112218</v>
      </c>
      <c r="D334" s="279" t="s">
        <v>428</v>
      </c>
      <c r="E334" s="280" t="s">
        <v>455</v>
      </c>
    </row>
    <row r="335" spans="2:5" ht="18" customHeight="1" x14ac:dyDescent="0.2">
      <c r="B335" s="277">
        <v>3112200</v>
      </c>
      <c r="C335" s="278">
        <v>3112219</v>
      </c>
      <c r="D335" s="279" t="s">
        <v>429</v>
      </c>
      <c r="E335" s="280" t="s">
        <v>455</v>
      </c>
    </row>
    <row r="336" spans="2:5" ht="18" customHeight="1" x14ac:dyDescent="0.2">
      <c r="B336" s="277">
        <v>3112200</v>
      </c>
      <c r="C336" s="278">
        <v>3112220</v>
      </c>
      <c r="D336" s="279" t="s">
        <v>430</v>
      </c>
      <c r="E336" s="280" t="s">
        <v>455</v>
      </c>
    </row>
    <row r="337" spans="2:5" ht="18" customHeight="1" x14ac:dyDescent="0.2">
      <c r="B337" s="277">
        <v>3112200</v>
      </c>
      <c r="C337" s="278">
        <v>3112221</v>
      </c>
      <c r="D337" s="279" t="s">
        <v>431</v>
      </c>
      <c r="E337" s="280" t="s">
        <v>455</v>
      </c>
    </row>
    <row r="338" spans="2:5" ht="18" customHeight="1" x14ac:dyDescent="0.2">
      <c r="B338" s="277">
        <v>3112200</v>
      </c>
      <c r="C338" s="278">
        <v>3112222</v>
      </c>
      <c r="D338" s="279" t="s">
        <v>432</v>
      </c>
      <c r="E338" s="280" t="s">
        <v>455</v>
      </c>
    </row>
    <row r="339" spans="2:5" ht="18" customHeight="1" x14ac:dyDescent="0.2">
      <c r="B339" s="277">
        <v>3112200</v>
      </c>
      <c r="C339" s="278">
        <v>3112223</v>
      </c>
      <c r="D339" s="279" t="s">
        <v>433</v>
      </c>
      <c r="E339" s="280" t="s">
        <v>455</v>
      </c>
    </row>
    <row r="340" spans="2:5" ht="18" customHeight="1" x14ac:dyDescent="0.2">
      <c r="B340" s="277">
        <v>3112200</v>
      </c>
      <c r="C340" s="278">
        <v>3112224</v>
      </c>
      <c r="D340" s="279" t="s">
        <v>434</v>
      </c>
      <c r="E340" s="280" t="s">
        <v>455</v>
      </c>
    </row>
    <row r="341" spans="2:5" ht="18" customHeight="1" x14ac:dyDescent="0.2">
      <c r="B341" s="277">
        <v>3112200</v>
      </c>
      <c r="C341" s="278">
        <v>3112225</v>
      </c>
      <c r="D341" s="279" t="s">
        <v>435</v>
      </c>
      <c r="E341" s="280" t="s">
        <v>455</v>
      </c>
    </row>
    <row r="342" spans="2:5" ht="18" customHeight="1" x14ac:dyDescent="0.2">
      <c r="B342" s="277">
        <v>3112200</v>
      </c>
      <c r="C342" s="278">
        <v>3112226</v>
      </c>
      <c r="D342" s="279" t="s">
        <v>436</v>
      </c>
      <c r="E342" s="280" t="s">
        <v>455</v>
      </c>
    </row>
    <row r="343" spans="2:5" ht="18" customHeight="1" x14ac:dyDescent="0.2">
      <c r="B343" s="277">
        <v>3112250</v>
      </c>
      <c r="C343" s="278">
        <v>3112251</v>
      </c>
      <c r="D343" s="279" t="s">
        <v>437</v>
      </c>
      <c r="E343" s="280" t="s">
        <v>455</v>
      </c>
    </row>
    <row r="344" spans="2:5" ht="18" customHeight="1" x14ac:dyDescent="0.2">
      <c r="B344" s="277">
        <v>3112250</v>
      </c>
      <c r="C344" s="278">
        <v>3112252</v>
      </c>
      <c r="D344" s="279" t="s">
        <v>438</v>
      </c>
      <c r="E344" s="280" t="s">
        <v>455</v>
      </c>
    </row>
    <row r="345" spans="2:5" ht="18" customHeight="1" x14ac:dyDescent="0.2">
      <c r="B345" s="277">
        <v>3112250</v>
      </c>
      <c r="C345" s="278">
        <v>3112253</v>
      </c>
      <c r="D345" s="279" t="s">
        <v>439</v>
      </c>
      <c r="E345" s="280" t="s">
        <v>455</v>
      </c>
    </row>
    <row r="346" spans="2:5" ht="18" customHeight="1" x14ac:dyDescent="0.2">
      <c r="B346" s="277">
        <v>3112250</v>
      </c>
      <c r="C346" s="278">
        <v>3112255</v>
      </c>
      <c r="D346" s="279" t="s">
        <v>440</v>
      </c>
      <c r="E346" s="280" t="s">
        <v>455</v>
      </c>
    </row>
    <row r="347" spans="2:5" ht="18" customHeight="1" x14ac:dyDescent="0.2">
      <c r="B347" s="277">
        <v>3112250</v>
      </c>
      <c r="C347" s="278">
        <v>3112256</v>
      </c>
      <c r="D347" s="279" t="s">
        <v>441</v>
      </c>
      <c r="E347" s="280" t="s">
        <v>455</v>
      </c>
    </row>
    <row r="348" spans="2:5" ht="18" customHeight="1" x14ac:dyDescent="0.2">
      <c r="B348" s="277">
        <v>3112250</v>
      </c>
      <c r="C348" s="278">
        <v>3112257</v>
      </c>
      <c r="D348" s="279" t="s">
        <v>442</v>
      </c>
      <c r="E348" s="280" t="s">
        <v>455</v>
      </c>
    </row>
    <row r="349" spans="2:5" ht="18" customHeight="1" x14ac:dyDescent="0.2">
      <c r="B349" s="277">
        <v>3112250</v>
      </c>
      <c r="C349" s="278">
        <v>3112258</v>
      </c>
      <c r="D349" s="279" t="s">
        <v>427</v>
      </c>
      <c r="E349" s="280" t="s">
        <v>455</v>
      </c>
    </row>
    <row r="350" spans="2:5" ht="18" customHeight="1" x14ac:dyDescent="0.2">
      <c r="B350" s="277">
        <v>3112250</v>
      </c>
      <c r="C350" s="278">
        <v>3112259</v>
      </c>
      <c r="D350" s="279" t="s">
        <v>443</v>
      </c>
      <c r="E350" s="280" t="s">
        <v>455</v>
      </c>
    </row>
    <row r="351" spans="2:5" ht="18" customHeight="1" x14ac:dyDescent="0.2">
      <c r="B351" s="277">
        <v>3112250</v>
      </c>
      <c r="C351" s="278">
        <v>3112260</v>
      </c>
      <c r="D351" s="279" t="s">
        <v>92</v>
      </c>
      <c r="E351" s="280" t="s">
        <v>455</v>
      </c>
    </row>
    <row r="352" spans="2:5" ht="18" customHeight="1" x14ac:dyDescent="0.2">
      <c r="B352" s="277">
        <v>3112250</v>
      </c>
      <c r="C352" s="278">
        <v>3112261</v>
      </c>
      <c r="D352" s="279" t="s">
        <v>91</v>
      </c>
      <c r="E352" s="280" t="s">
        <v>455</v>
      </c>
    </row>
    <row r="353" spans="2:5" ht="18" customHeight="1" x14ac:dyDescent="0.2">
      <c r="B353" s="277">
        <v>3113100</v>
      </c>
      <c r="C353" s="278">
        <v>3113101</v>
      </c>
      <c r="D353" s="279" t="s">
        <v>319</v>
      </c>
      <c r="E353" s="280" t="s">
        <v>455</v>
      </c>
    </row>
    <row r="354" spans="2:5" ht="18" customHeight="1" x14ac:dyDescent="0.2">
      <c r="B354" s="277">
        <v>3113100</v>
      </c>
      <c r="C354" s="278">
        <v>3113102</v>
      </c>
      <c r="D354" s="279" t="s">
        <v>403</v>
      </c>
      <c r="E354" s="280" t="s">
        <v>455</v>
      </c>
    </row>
    <row r="355" spans="2:5" ht="18" customHeight="1" x14ac:dyDescent="0.2">
      <c r="B355" s="277">
        <v>3113100</v>
      </c>
      <c r="C355" s="278">
        <v>3113103</v>
      </c>
      <c r="D355" s="279" t="s">
        <v>308</v>
      </c>
      <c r="E355" s="280" t="s">
        <v>455</v>
      </c>
    </row>
    <row r="356" spans="2:5" ht="18" customHeight="1" x14ac:dyDescent="0.2">
      <c r="B356" s="277">
        <v>3113100</v>
      </c>
      <c r="C356" s="278">
        <v>3113104</v>
      </c>
      <c r="D356" s="279" t="s">
        <v>279</v>
      </c>
      <c r="E356" s="280" t="s">
        <v>455</v>
      </c>
    </row>
    <row r="357" spans="2:5" ht="18" customHeight="1" x14ac:dyDescent="0.2">
      <c r="B357" s="277">
        <v>3113100</v>
      </c>
      <c r="C357" s="278">
        <v>3113105</v>
      </c>
      <c r="D357" s="279" t="s">
        <v>206</v>
      </c>
      <c r="E357" s="280" t="s">
        <v>455</v>
      </c>
    </row>
    <row r="358" spans="2:5" ht="18" customHeight="1" x14ac:dyDescent="0.2">
      <c r="B358" s="277">
        <v>3113100</v>
      </c>
      <c r="C358" s="278">
        <v>3113106</v>
      </c>
      <c r="D358" s="279" t="s">
        <v>317</v>
      </c>
      <c r="E358" s="280" t="s">
        <v>455</v>
      </c>
    </row>
    <row r="359" spans="2:5" ht="18" customHeight="1" x14ac:dyDescent="0.2">
      <c r="B359" s="277">
        <v>3113100</v>
      </c>
      <c r="C359" s="278">
        <v>3113107</v>
      </c>
      <c r="D359" s="279" t="s">
        <v>251</v>
      </c>
      <c r="E359" s="280" t="s">
        <v>455</v>
      </c>
    </row>
    <row r="360" spans="2:5" ht="18" customHeight="1" x14ac:dyDescent="0.2">
      <c r="B360" s="277">
        <v>3113100</v>
      </c>
      <c r="C360" s="278">
        <v>3113108</v>
      </c>
      <c r="D360" s="279" t="s">
        <v>276</v>
      </c>
      <c r="E360" s="280" t="s">
        <v>455</v>
      </c>
    </row>
    <row r="361" spans="2:5" ht="18" customHeight="1" x14ac:dyDescent="0.2">
      <c r="B361" s="277">
        <v>3113100</v>
      </c>
      <c r="C361" s="278">
        <v>3113109</v>
      </c>
      <c r="D361" s="279" t="s">
        <v>405</v>
      </c>
      <c r="E361" s="280" t="s">
        <v>455</v>
      </c>
    </row>
    <row r="362" spans="2:5" ht="18" customHeight="1" x14ac:dyDescent="0.2">
      <c r="B362" s="277">
        <v>3113100</v>
      </c>
      <c r="C362" s="278">
        <v>3113110</v>
      </c>
      <c r="D362" s="279" t="s">
        <v>406</v>
      </c>
      <c r="E362" s="280" t="s">
        <v>455</v>
      </c>
    </row>
    <row r="363" spans="2:5" ht="18" customHeight="1" x14ac:dyDescent="0.2">
      <c r="B363" s="277">
        <v>3113150</v>
      </c>
      <c r="C363" s="278">
        <v>3113151</v>
      </c>
      <c r="D363" s="279" t="s">
        <v>418</v>
      </c>
      <c r="E363" s="280" t="s">
        <v>455</v>
      </c>
    </row>
    <row r="364" spans="2:5" ht="18" customHeight="1" x14ac:dyDescent="0.2">
      <c r="B364" s="277">
        <v>3113150</v>
      </c>
      <c r="C364" s="278">
        <v>3113152</v>
      </c>
      <c r="D364" s="279" t="s">
        <v>410</v>
      </c>
      <c r="E364" s="280" t="s">
        <v>455</v>
      </c>
    </row>
    <row r="365" spans="2:5" ht="18" customHeight="1" x14ac:dyDescent="0.2">
      <c r="B365" s="277">
        <v>3113150</v>
      </c>
      <c r="C365" s="278">
        <v>3113153</v>
      </c>
      <c r="D365" s="279" t="s">
        <v>416</v>
      </c>
      <c r="E365" s="280" t="s">
        <v>455</v>
      </c>
    </row>
    <row r="366" spans="2:5" ht="18" customHeight="1" x14ac:dyDescent="0.2">
      <c r="B366" s="277">
        <v>3113150</v>
      </c>
      <c r="C366" s="278">
        <v>3113154</v>
      </c>
      <c r="D366" s="279" t="s">
        <v>422</v>
      </c>
      <c r="E366" s="280" t="s">
        <v>455</v>
      </c>
    </row>
    <row r="367" spans="2:5" ht="18" customHeight="1" x14ac:dyDescent="0.2">
      <c r="B367" s="277">
        <v>3113150</v>
      </c>
      <c r="C367" s="278">
        <v>3113155</v>
      </c>
      <c r="D367" s="279" t="s">
        <v>414</v>
      </c>
      <c r="E367" s="280" t="s">
        <v>455</v>
      </c>
    </row>
    <row r="368" spans="2:5" ht="18" customHeight="1" x14ac:dyDescent="0.2">
      <c r="B368" s="277">
        <v>3113150</v>
      </c>
      <c r="C368" s="278">
        <v>3113156</v>
      </c>
      <c r="D368" s="279" t="s">
        <v>413</v>
      </c>
      <c r="E368" s="280" t="s">
        <v>455</v>
      </c>
    </row>
    <row r="369" spans="2:5" ht="18" customHeight="1" x14ac:dyDescent="0.2">
      <c r="B369" s="277">
        <v>3113150</v>
      </c>
      <c r="C369" s="278">
        <v>3113157</v>
      </c>
      <c r="D369" s="279" t="s">
        <v>412</v>
      </c>
      <c r="E369" s="280" t="s">
        <v>455</v>
      </c>
    </row>
    <row r="370" spans="2:5" ht="18" customHeight="1" x14ac:dyDescent="0.2">
      <c r="B370" s="277">
        <v>3113150</v>
      </c>
      <c r="C370" s="278">
        <v>3113158</v>
      </c>
      <c r="D370" s="279" t="s">
        <v>92</v>
      </c>
      <c r="E370" s="280" t="s">
        <v>455</v>
      </c>
    </row>
    <row r="371" spans="2:5" ht="18" customHeight="1" x14ac:dyDescent="0.2">
      <c r="B371" s="277">
        <v>3113150</v>
      </c>
      <c r="C371" s="278">
        <v>3113159</v>
      </c>
      <c r="D371" s="279" t="s">
        <v>91</v>
      </c>
      <c r="E371" s="280" t="s">
        <v>455</v>
      </c>
    </row>
    <row r="372" spans="2:5" ht="18" customHeight="1" x14ac:dyDescent="0.2">
      <c r="B372" s="277">
        <v>3113150</v>
      </c>
      <c r="C372" s="278">
        <v>3113160</v>
      </c>
      <c r="D372" s="279" t="s">
        <v>421</v>
      </c>
      <c r="E372" s="280" t="s">
        <v>455</v>
      </c>
    </row>
    <row r="373" spans="2:5" ht="18" customHeight="1" x14ac:dyDescent="0.2">
      <c r="B373" s="277">
        <v>3113150</v>
      </c>
      <c r="C373" s="278">
        <v>3113161</v>
      </c>
      <c r="D373" s="279" t="s">
        <v>409</v>
      </c>
      <c r="E373" s="280" t="s">
        <v>455</v>
      </c>
    </row>
    <row r="374" spans="2:5" ht="18" customHeight="1" x14ac:dyDescent="0.2">
      <c r="B374" s="277">
        <v>3113150</v>
      </c>
      <c r="C374" s="278">
        <v>3113162</v>
      </c>
      <c r="D374" s="279" t="s">
        <v>387</v>
      </c>
      <c r="E374" s="280" t="s">
        <v>455</v>
      </c>
    </row>
    <row r="375" spans="2:5" ht="18" customHeight="1" x14ac:dyDescent="0.2">
      <c r="B375" s="277">
        <v>3113100</v>
      </c>
      <c r="C375" s="278">
        <v>3113211</v>
      </c>
      <c r="D375" s="279" t="s">
        <v>323</v>
      </c>
      <c r="E375" s="280" t="s">
        <v>455</v>
      </c>
    </row>
    <row r="376" spans="2:5" s="276" customFormat="1" ht="18" customHeight="1" x14ac:dyDescent="0.25">
      <c r="B376" s="281" t="s">
        <v>456</v>
      </c>
      <c r="C376" s="282"/>
      <c r="D376" s="283"/>
      <c r="E376" s="282">
        <v>3122000</v>
      </c>
    </row>
    <row r="377" spans="2:5" ht="18" customHeight="1" x14ac:dyDescent="0.2">
      <c r="B377" s="277">
        <v>3122100</v>
      </c>
      <c r="C377" s="278">
        <v>3122101</v>
      </c>
      <c r="D377" s="279" t="s">
        <v>423</v>
      </c>
      <c r="E377" s="280" t="s">
        <v>456</v>
      </c>
    </row>
    <row r="378" spans="2:5" ht="18" customHeight="1" x14ac:dyDescent="0.2">
      <c r="B378" s="277">
        <v>3122100</v>
      </c>
      <c r="C378" s="278">
        <v>3122102</v>
      </c>
      <c r="D378" s="279" t="s">
        <v>426</v>
      </c>
      <c r="E378" s="280" t="s">
        <v>456</v>
      </c>
    </row>
    <row r="379" spans="2:5" ht="18" customHeight="1" x14ac:dyDescent="0.2">
      <c r="B379" s="277">
        <v>3122100</v>
      </c>
      <c r="C379" s="278">
        <v>3122103</v>
      </c>
      <c r="D379" s="279" t="s">
        <v>227</v>
      </c>
      <c r="E379" s="280" t="s">
        <v>456</v>
      </c>
    </row>
    <row r="380" spans="2:5" ht="18" customHeight="1" x14ac:dyDescent="0.2">
      <c r="B380" s="277">
        <v>3122100</v>
      </c>
      <c r="C380" s="278">
        <v>3122104</v>
      </c>
      <c r="D380" s="279" t="s">
        <v>226</v>
      </c>
      <c r="E380" s="280" t="s">
        <v>456</v>
      </c>
    </row>
    <row r="381" spans="2:5" ht="18" customHeight="1" x14ac:dyDescent="0.2">
      <c r="B381" s="277">
        <v>3122100</v>
      </c>
      <c r="C381" s="278">
        <v>3122105</v>
      </c>
      <c r="D381" s="279" t="s">
        <v>229</v>
      </c>
      <c r="E381" s="280" t="s">
        <v>456</v>
      </c>
    </row>
    <row r="382" spans="2:5" ht="18" customHeight="1" x14ac:dyDescent="0.2">
      <c r="B382" s="277">
        <v>3122100</v>
      </c>
      <c r="C382" s="278">
        <v>3122106</v>
      </c>
      <c r="D382" s="279" t="s">
        <v>230</v>
      </c>
      <c r="E382" s="280" t="s">
        <v>456</v>
      </c>
    </row>
    <row r="383" spans="2:5" ht="18" customHeight="1" x14ac:dyDescent="0.2">
      <c r="B383" s="277">
        <v>3122100</v>
      </c>
      <c r="C383" s="278">
        <v>3122201</v>
      </c>
      <c r="D383" s="279" t="s">
        <v>425</v>
      </c>
      <c r="E383" s="280" t="s">
        <v>456</v>
      </c>
    </row>
    <row r="384" spans="2:5" ht="18" customHeight="1" x14ac:dyDescent="0.2">
      <c r="B384" s="277">
        <v>3122100</v>
      </c>
      <c r="C384" s="278">
        <v>3122202</v>
      </c>
      <c r="D384" s="279" t="s">
        <v>118</v>
      </c>
      <c r="E384" s="280" t="s">
        <v>456</v>
      </c>
    </row>
    <row r="385" spans="2:5" ht="18" customHeight="1" x14ac:dyDescent="0.2">
      <c r="B385" s="277">
        <v>3122100</v>
      </c>
      <c r="C385" s="278">
        <v>3122203</v>
      </c>
      <c r="D385" s="279" t="s">
        <v>114</v>
      </c>
      <c r="E385" s="280" t="s">
        <v>456</v>
      </c>
    </row>
    <row r="386" spans="2:5" ht="18" customHeight="1" x14ac:dyDescent="0.2">
      <c r="B386" s="277">
        <v>3122100</v>
      </c>
      <c r="C386" s="278">
        <v>3122204</v>
      </c>
      <c r="D386" s="279" t="s">
        <v>304</v>
      </c>
      <c r="E386" s="280" t="s">
        <v>456</v>
      </c>
    </row>
    <row r="387" spans="2:5" ht="18" customHeight="1" x14ac:dyDescent="0.2">
      <c r="B387" s="277">
        <v>3122100</v>
      </c>
      <c r="C387" s="278">
        <v>3122205</v>
      </c>
      <c r="D387" s="279" t="s">
        <v>311</v>
      </c>
      <c r="E387" s="280" t="s">
        <v>456</v>
      </c>
    </row>
    <row r="388" spans="2:5" ht="18" customHeight="1" x14ac:dyDescent="0.2">
      <c r="B388" s="277">
        <v>3122100</v>
      </c>
      <c r="C388" s="278">
        <v>3122211</v>
      </c>
      <c r="D388" s="279" t="s">
        <v>136</v>
      </c>
      <c r="E388" s="280" t="s">
        <v>456</v>
      </c>
    </row>
    <row r="389" spans="2:5" ht="18" customHeight="1" x14ac:dyDescent="0.2">
      <c r="B389" s="277">
        <v>3122100</v>
      </c>
      <c r="C389" s="278">
        <v>3122212</v>
      </c>
      <c r="D389" s="279" t="s">
        <v>131</v>
      </c>
      <c r="E389" s="280" t="s">
        <v>456</v>
      </c>
    </row>
    <row r="390" spans="2:5" ht="18" customHeight="1" x14ac:dyDescent="0.2">
      <c r="B390" s="277">
        <v>3122100</v>
      </c>
      <c r="C390" s="278">
        <v>3122213</v>
      </c>
      <c r="D390" s="279" t="s">
        <v>68</v>
      </c>
      <c r="E390" s="280" t="s">
        <v>456</v>
      </c>
    </row>
    <row r="391" spans="2:5" ht="18" customHeight="1" x14ac:dyDescent="0.2">
      <c r="B391" s="277">
        <v>3122100</v>
      </c>
      <c r="C391" s="278">
        <v>3122214</v>
      </c>
      <c r="D391" s="279" t="s">
        <v>129</v>
      </c>
      <c r="E391" s="280" t="s">
        <v>456</v>
      </c>
    </row>
    <row r="392" spans="2:5" ht="18" customHeight="1" x14ac:dyDescent="0.2">
      <c r="B392" s="277">
        <v>3122100</v>
      </c>
      <c r="C392" s="278">
        <v>3122215</v>
      </c>
      <c r="D392" s="279" t="s">
        <v>19</v>
      </c>
      <c r="E392" s="280" t="s">
        <v>456</v>
      </c>
    </row>
    <row r="393" spans="2:5" ht="18" customHeight="1" x14ac:dyDescent="0.2">
      <c r="B393" s="277">
        <v>3122100</v>
      </c>
      <c r="C393" s="278">
        <v>3122216</v>
      </c>
      <c r="D393" s="279" t="s">
        <v>124</v>
      </c>
      <c r="E393" s="280" t="s">
        <v>456</v>
      </c>
    </row>
    <row r="394" spans="2:5" ht="18" customHeight="1" x14ac:dyDescent="0.2">
      <c r="B394" s="277">
        <v>3122100</v>
      </c>
      <c r="C394" s="278">
        <v>3122217</v>
      </c>
      <c r="D394" s="279" t="s">
        <v>69</v>
      </c>
      <c r="E394" s="280" t="s">
        <v>456</v>
      </c>
    </row>
    <row r="395" spans="2:5" ht="18" customHeight="1" x14ac:dyDescent="0.2">
      <c r="B395" s="277">
        <v>3122100</v>
      </c>
      <c r="C395" s="278">
        <v>3122218</v>
      </c>
      <c r="D395" s="279" t="s">
        <v>304</v>
      </c>
      <c r="E395" s="280" t="s">
        <v>456</v>
      </c>
    </row>
    <row r="396" spans="2:5" ht="18" customHeight="1" x14ac:dyDescent="0.2">
      <c r="B396" s="277">
        <v>3122100</v>
      </c>
      <c r="C396" s="278">
        <v>3122219</v>
      </c>
      <c r="D396" s="279" t="s">
        <v>311</v>
      </c>
      <c r="E396" s="280" t="s">
        <v>456</v>
      </c>
    </row>
    <row r="397" spans="2:5" ht="18" customHeight="1" x14ac:dyDescent="0.2">
      <c r="B397" s="277">
        <v>3122100</v>
      </c>
      <c r="C397" s="278">
        <v>3122221</v>
      </c>
      <c r="D397" s="279" t="s">
        <v>309</v>
      </c>
      <c r="E397" s="280" t="s">
        <v>456</v>
      </c>
    </row>
    <row r="398" spans="2:5" ht="18" customHeight="1" x14ac:dyDescent="0.2">
      <c r="B398" s="277">
        <v>3122100</v>
      </c>
      <c r="C398" s="278">
        <v>3122222</v>
      </c>
      <c r="D398" s="279" t="s">
        <v>80</v>
      </c>
      <c r="E398" s="280" t="s">
        <v>456</v>
      </c>
    </row>
    <row r="399" spans="2:5" ht="18" customHeight="1" x14ac:dyDescent="0.2">
      <c r="B399" s="277">
        <v>3122100</v>
      </c>
      <c r="C399" s="278">
        <v>3122223</v>
      </c>
      <c r="D399" s="279" t="s">
        <v>85</v>
      </c>
      <c r="E399" s="280" t="s">
        <v>456</v>
      </c>
    </row>
    <row r="400" spans="2:5" ht="18" customHeight="1" x14ac:dyDescent="0.2">
      <c r="B400" s="277">
        <v>3122100</v>
      </c>
      <c r="C400" s="278">
        <v>3122224</v>
      </c>
      <c r="D400" s="279" t="s">
        <v>219</v>
      </c>
      <c r="E400" s="280" t="s">
        <v>456</v>
      </c>
    </row>
    <row r="401" spans="2:5" ht="18" customHeight="1" x14ac:dyDescent="0.2">
      <c r="B401" s="277">
        <v>3122100</v>
      </c>
      <c r="C401" s="278">
        <v>3122225</v>
      </c>
      <c r="D401" s="279" t="s">
        <v>310</v>
      </c>
      <c r="E401" s="280" t="s">
        <v>456</v>
      </c>
    </row>
    <row r="402" spans="2:5" ht="18" customHeight="1" x14ac:dyDescent="0.2">
      <c r="B402" s="277">
        <v>3122100</v>
      </c>
      <c r="C402" s="278">
        <v>3122226</v>
      </c>
      <c r="D402" s="279" t="s">
        <v>304</v>
      </c>
      <c r="E402" s="280" t="s">
        <v>456</v>
      </c>
    </row>
    <row r="403" spans="2:5" ht="18" customHeight="1" x14ac:dyDescent="0.2">
      <c r="B403" s="277">
        <v>3122100</v>
      </c>
      <c r="C403" s="278">
        <v>3122227</v>
      </c>
      <c r="D403" s="279" t="s">
        <v>311</v>
      </c>
      <c r="E403" s="280" t="s">
        <v>456</v>
      </c>
    </row>
    <row r="404" spans="2:5" ht="18" customHeight="1" x14ac:dyDescent="0.2">
      <c r="B404" s="277">
        <v>3122100</v>
      </c>
      <c r="C404" s="278">
        <v>3122231</v>
      </c>
      <c r="D404" s="279" t="s">
        <v>312</v>
      </c>
      <c r="E404" s="280" t="s">
        <v>456</v>
      </c>
    </row>
    <row r="405" spans="2:5" ht="18" customHeight="1" x14ac:dyDescent="0.2">
      <c r="B405" s="277">
        <v>3122100</v>
      </c>
      <c r="C405" s="278">
        <v>3122232</v>
      </c>
      <c r="D405" s="279" t="s">
        <v>313</v>
      </c>
      <c r="E405" s="280" t="s">
        <v>456</v>
      </c>
    </row>
    <row r="406" spans="2:5" ht="18" customHeight="1" x14ac:dyDescent="0.2">
      <c r="B406" s="277">
        <v>3122100</v>
      </c>
      <c r="C406" s="278">
        <v>3122233</v>
      </c>
      <c r="D406" s="279" t="s">
        <v>314</v>
      </c>
      <c r="E406" s="280" t="s">
        <v>456</v>
      </c>
    </row>
    <row r="407" spans="2:5" ht="18" customHeight="1" x14ac:dyDescent="0.2">
      <c r="B407" s="277">
        <v>3122100</v>
      </c>
      <c r="C407" s="278">
        <v>3122234</v>
      </c>
      <c r="D407" s="279" t="s">
        <v>315</v>
      </c>
      <c r="E407" s="280" t="s">
        <v>456</v>
      </c>
    </row>
    <row r="408" spans="2:5" ht="18" customHeight="1" x14ac:dyDescent="0.2">
      <c r="B408" s="277">
        <v>3122100</v>
      </c>
      <c r="C408" s="278">
        <v>3122235</v>
      </c>
      <c r="D408" s="279" t="s">
        <v>316</v>
      </c>
      <c r="E408" s="280" t="s">
        <v>456</v>
      </c>
    </row>
    <row r="409" spans="2:5" ht="18" customHeight="1" x14ac:dyDescent="0.2">
      <c r="B409" s="277">
        <v>3122100</v>
      </c>
      <c r="C409" s="278">
        <v>3122236</v>
      </c>
      <c r="D409" s="279" t="s">
        <v>304</v>
      </c>
      <c r="E409" s="280" t="s">
        <v>456</v>
      </c>
    </row>
    <row r="410" spans="2:5" ht="18" customHeight="1" x14ac:dyDescent="0.2">
      <c r="B410" s="277">
        <v>3122100</v>
      </c>
      <c r="C410" s="278">
        <v>3122237</v>
      </c>
      <c r="D410" s="279" t="s">
        <v>311</v>
      </c>
      <c r="E410" s="280" t="s">
        <v>456</v>
      </c>
    </row>
    <row r="411" spans="2:5" ht="18" customHeight="1" x14ac:dyDescent="0.2">
      <c r="B411" s="277">
        <v>3122100</v>
      </c>
      <c r="C411" s="278">
        <v>3122241</v>
      </c>
      <c r="D411" s="279" t="s">
        <v>307</v>
      </c>
      <c r="E411" s="280" t="s">
        <v>456</v>
      </c>
    </row>
    <row r="412" spans="2:5" ht="18" customHeight="1" x14ac:dyDescent="0.2">
      <c r="B412" s="277">
        <v>3122100</v>
      </c>
      <c r="C412" s="278">
        <v>3122242</v>
      </c>
      <c r="D412" s="279" t="s">
        <v>325</v>
      </c>
      <c r="E412" s="280" t="s">
        <v>456</v>
      </c>
    </row>
    <row r="413" spans="2:5" ht="18" customHeight="1" x14ac:dyDescent="0.2">
      <c r="B413" s="277">
        <v>3122100</v>
      </c>
      <c r="C413" s="278">
        <v>3122243</v>
      </c>
      <c r="D413" s="279" t="s">
        <v>324</v>
      </c>
      <c r="E413" s="280" t="s">
        <v>456</v>
      </c>
    </row>
    <row r="414" spans="2:5" ht="18" customHeight="1" x14ac:dyDescent="0.2">
      <c r="B414" s="277">
        <v>3122100</v>
      </c>
      <c r="C414" s="278">
        <v>3122244</v>
      </c>
      <c r="D414" s="279" t="s">
        <v>323</v>
      </c>
      <c r="E414" s="280" t="s">
        <v>456</v>
      </c>
    </row>
    <row r="415" spans="2:5" ht="18" customHeight="1" x14ac:dyDescent="0.2">
      <c r="B415" s="277">
        <v>3122100</v>
      </c>
      <c r="C415" s="278">
        <v>3122245</v>
      </c>
      <c r="D415" s="279" t="s">
        <v>322</v>
      </c>
      <c r="E415" s="280" t="s">
        <v>456</v>
      </c>
    </row>
    <row r="416" spans="2:5" ht="18" customHeight="1" x14ac:dyDescent="0.2">
      <c r="B416" s="277">
        <v>3122100</v>
      </c>
      <c r="C416" s="278">
        <v>3122246</v>
      </c>
      <c r="D416" s="279" t="s">
        <v>17</v>
      </c>
      <c r="E416" s="280" t="s">
        <v>456</v>
      </c>
    </row>
    <row r="417" spans="2:5" ht="18" customHeight="1" x14ac:dyDescent="0.2">
      <c r="B417" s="277">
        <v>3122100</v>
      </c>
      <c r="C417" s="278">
        <v>3122247</v>
      </c>
      <c r="D417" s="279" t="s">
        <v>8</v>
      </c>
      <c r="E417" s="280" t="s">
        <v>456</v>
      </c>
    </row>
    <row r="418" spans="2:5" ht="18" customHeight="1" x14ac:dyDescent="0.2">
      <c r="B418" s="277">
        <v>3122100</v>
      </c>
      <c r="C418" s="278">
        <v>3122248</v>
      </c>
      <c r="D418" s="279" t="s">
        <v>12</v>
      </c>
      <c r="E418" s="280" t="s">
        <v>456</v>
      </c>
    </row>
    <row r="419" spans="2:5" ht="18" customHeight="1" x14ac:dyDescent="0.2">
      <c r="B419" s="277">
        <v>3122100</v>
      </c>
      <c r="C419" s="278">
        <v>3122249</v>
      </c>
      <c r="D419" s="279" t="s">
        <v>321</v>
      </c>
      <c r="E419" s="280" t="s">
        <v>456</v>
      </c>
    </row>
    <row r="420" spans="2:5" ht="18" customHeight="1" x14ac:dyDescent="0.2">
      <c r="B420" s="277">
        <v>3122100</v>
      </c>
      <c r="C420" s="278">
        <v>3122250</v>
      </c>
      <c r="D420" s="279" t="s">
        <v>304</v>
      </c>
      <c r="E420" s="280" t="s">
        <v>456</v>
      </c>
    </row>
    <row r="421" spans="2:5" ht="18" customHeight="1" x14ac:dyDescent="0.2">
      <c r="B421" s="277">
        <v>3122100</v>
      </c>
      <c r="C421" s="278">
        <v>3122251</v>
      </c>
      <c r="D421" s="279" t="s">
        <v>311</v>
      </c>
      <c r="E421" s="280" t="s">
        <v>456</v>
      </c>
    </row>
    <row r="422" spans="2:5" ht="18" customHeight="1" x14ac:dyDescent="0.2">
      <c r="B422" s="277">
        <v>3122100</v>
      </c>
      <c r="C422" s="278">
        <v>3122252</v>
      </c>
      <c r="D422" s="279" t="s">
        <v>326</v>
      </c>
      <c r="E422" s="280" t="s">
        <v>456</v>
      </c>
    </row>
    <row r="423" spans="2:5" ht="18" customHeight="1" x14ac:dyDescent="0.2">
      <c r="B423" s="277">
        <v>3122100</v>
      </c>
      <c r="C423" s="278">
        <v>3122253</v>
      </c>
      <c r="D423" s="279" t="s">
        <v>320</v>
      </c>
      <c r="E423" s="280" t="s">
        <v>456</v>
      </c>
    </row>
    <row r="424" spans="2:5" ht="18" customHeight="1" x14ac:dyDescent="0.2">
      <c r="B424" s="277">
        <v>3122100</v>
      </c>
      <c r="C424" s="278">
        <v>3122261</v>
      </c>
      <c r="D424" s="279" t="s">
        <v>319</v>
      </c>
      <c r="E424" s="280" t="s">
        <v>456</v>
      </c>
    </row>
    <row r="425" spans="2:5" ht="18" customHeight="1" x14ac:dyDescent="0.2">
      <c r="B425" s="277">
        <v>3122100</v>
      </c>
      <c r="C425" s="278">
        <v>3122262</v>
      </c>
      <c r="D425" s="279" t="s">
        <v>318</v>
      </c>
      <c r="E425" s="280" t="s">
        <v>456</v>
      </c>
    </row>
    <row r="426" spans="2:5" ht="18" customHeight="1" x14ac:dyDescent="0.2">
      <c r="B426" s="277">
        <v>3122100</v>
      </c>
      <c r="C426" s="278">
        <v>3122263</v>
      </c>
      <c r="D426" s="279" t="s">
        <v>308</v>
      </c>
      <c r="E426" s="280" t="s">
        <v>456</v>
      </c>
    </row>
    <row r="427" spans="2:5" ht="18" customHeight="1" x14ac:dyDescent="0.2">
      <c r="B427" s="277">
        <v>3122100</v>
      </c>
      <c r="C427" s="278">
        <v>3122264</v>
      </c>
      <c r="D427" s="279" t="s">
        <v>279</v>
      </c>
      <c r="E427" s="280" t="s">
        <v>456</v>
      </c>
    </row>
    <row r="428" spans="2:5" ht="18" customHeight="1" x14ac:dyDescent="0.2">
      <c r="B428" s="277">
        <v>3122100</v>
      </c>
      <c r="C428" s="278">
        <v>3122265</v>
      </c>
      <c r="D428" s="279" t="s">
        <v>206</v>
      </c>
      <c r="E428" s="280" t="s">
        <v>456</v>
      </c>
    </row>
    <row r="429" spans="2:5" ht="18" customHeight="1" x14ac:dyDescent="0.2">
      <c r="B429" s="277">
        <v>3122100</v>
      </c>
      <c r="C429" s="278">
        <v>3122266</v>
      </c>
      <c r="D429" s="279" t="s">
        <v>317</v>
      </c>
      <c r="E429" s="280" t="s">
        <v>456</v>
      </c>
    </row>
    <row r="430" spans="2:5" ht="18" customHeight="1" x14ac:dyDescent="0.2">
      <c r="B430" s="277">
        <v>3122100</v>
      </c>
      <c r="C430" s="278">
        <v>3122267</v>
      </c>
      <c r="D430" s="279" t="s">
        <v>251</v>
      </c>
      <c r="E430" s="280" t="s">
        <v>456</v>
      </c>
    </row>
    <row r="431" spans="2:5" ht="18" customHeight="1" x14ac:dyDescent="0.2">
      <c r="B431" s="277">
        <v>3122100</v>
      </c>
      <c r="C431" s="278">
        <v>3122268</v>
      </c>
      <c r="D431" s="279" t="s">
        <v>304</v>
      </c>
      <c r="E431" s="280" t="s">
        <v>456</v>
      </c>
    </row>
    <row r="432" spans="2:5" ht="18" customHeight="1" x14ac:dyDescent="0.2">
      <c r="B432" s="277">
        <v>3122100</v>
      </c>
      <c r="C432" s="278">
        <v>3122269</v>
      </c>
      <c r="D432" s="279" t="s">
        <v>311</v>
      </c>
      <c r="E432" s="280" t="s">
        <v>456</v>
      </c>
    </row>
    <row r="433" spans="2:5" ht="18" customHeight="1" x14ac:dyDescent="0.2">
      <c r="B433" s="277">
        <v>3122100</v>
      </c>
      <c r="C433" s="278">
        <v>3122270</v>
      </c>
      <c r="D433" s="279" t="s">
        <v>276</v>
      </c>
      <c r="E433" s="280" t="s">
        <v>456</v>
      </c>
    </row>
    <row r="434" spans="2:5" s="276" customFormat="1" ht="18" customHeight="1" x14ac:dyDescent="0.25">
      <c r="B434" s="281" t="s">
        <v>457</v>
      </c>
      <c r="C434" s="282"/>
      <c r="D434" s="283"/>
      <c r="E434" s="282">
        <v>3210000</v>
      </c>
    </row>
    <row r="435" spans="2:5" ht="18" customHeight="1" x14ac:dyDescent="0.2">
      <c r="B435" s="277">
        <v>3122400</v>
      </c>
      <c r="C435" s="278">
        <v>3122401</v>
      </c>
      <c r="D435" s="279" t="s">
        <v>223</v>
      </c>
      <c r="E435" s="280" t="s">
        <v>457</v>
      </c>
    </row>
    <row r="436" spans="2:5" ht="18" customHeight="1" x14ac:dyDescent="0.2">
      <c r="B436" s="277">
        <v>3122400</v>
      </c>
      <c r="C436" s="278">
        <v>3122402</v>
      </c>
      <c r="D436" s="279" t="s">
        <v>357</v>
      </c>
      <c r="E436" s="280" t="s">
        <v>457</v>
      </c>
    </row>
    <row r="437" spans="2:5" ht="18" customHeight="1" x14ac:dyDescent="0.2">
      <c r="B437" s="277">
        <v>3122400</v>
      </c>
      <c r="C437" s="278">
        <v>3122403</v>
      </c>
      <c r="D437" s="279" t="s">
        <v>358</v>
      </c>
      <c r="E437" s="280" t="s">
        <v>457</v>
      </c>
    </row>
    <row r="438" spans="2:5" ht="18" customHeight="1" x14ac:dyDescent="0.2">
      <c r="B438" s="277">
        <v>3241000</v>
      </c>
      <c r="C438" s="278">
        <v>3241000</v>
      </c>
      <c r="D438" s="279" t="s">
        <v>359</v>
      </c>
      <c r="E438" s="280" t="s">
        <v>457</v>
      </c>
    </row>
    <row r="439" spans="2:5" ht="18" customHeight="1" x14ac:dyDescent="0.2">
      <c r="B439" s="277">
        <v>3241000</v>
      </c>
      <c r="C439" s="278">
        <v>3241101</v>
      </c>
      <c r="D439" s="279" t="s">
        <v>360</v>
      </c>
      <c r="E439" s="280" t="s">
        <v>457</v>
      </c>
    </row>
    <row r="440" spans="2:5" ht="18" customHeight="1" x14ac:dyDescent="0.2">
      <c r="B440" s="277">
        <v>3241000</v>
      </c>
      <c r="C440" s="278">
        <v>3241102</v>
      </c>
      <c r="D440" s="279" t="s">
        <v>361</v>
      </c>
      <c r="E440" s="280" t="s">
        <v>457</v>
      </c>
    </row>
    <row r="441" spans="2:5" ht="18" customHeight="1" x14ac:dyDescent="0.2">
      <c r="B441" s="277">
        <v>3241000</v>
      </c>
      <c r="C441" s="278">
        <v>3241103</v>
      </c>
      <c r="D441" s="279" t="s">
        <v>362</v>
      </c>
      <c r="E441" s="280" t="s">
        <v>457</v>
      </c>
    </row>
    <row r="442" spans="2:5" ht="18" customHeight="1" x14ac:dyDescent="0.2">
      <c r="B442" s="277">
        <v>3241000</v>
      </c>
      <c r="C442" s="278">
        <v>3241104</v>
      </c>
      <c r="D442" s="279" t="s">
        <v>363</v>
      </c>
      <c r="E442" s="280" t="s">
        <v>457</v>
      </c>
    </row>
    <row r="443" spans="2:5" ht="18" customHeight="1" x14ac:dyDescent="0.2">
      <c r="B443" s="277">
        <v>3241000</v>
      </c>
      <c r="C443" s="278">
        <v>3241105</v>
      </c>
      <c r="D443" s="279" t="s">
        <v>364</v>
      </c>
      <c r="E443" s="280" t="s">
        <v>457</v>
      </c>
    </row>
    <row r="444" spans="2:5" s="276" customFormat="1" ht="18" customHeight="1" x14ac:dyDescent="0.25">
      <c r="B444" s="281" t="s">
        <v>458</v>
      </c>
      <c r="C444" s="282"/>
      <c r="D444" s="283"/>
      <c r="E444" s="282">
        <v>3280000</v>
      </c>
    </row>
    <row r="445" spans="2:5" ht="18" customHeight="1" x14ac:dyDescent="0.2">
      <c r="B445" s="277">
        <v>3281000</v>
      </c>
      <c r="C445" s="278">
        <v>3281101</v>
      </c>
      <c r="D445" s="279" t="s">
        <v>365</v>
      </c>
      <c r="E445" s="280" t="s">
        <v>458</v>
      </c>
    </row>
    <row r="446" spans="2:5" ht="18" customHeight="1" x14ac:dyDescent="0.2">
      <c r="B446" s="277">
        <v>3281000</v>
      </c>
      <c r="C446" s="278">
        <v>3281102</v>
      </c>
      <c r="D446" s="279" t="s">
        <v>366</v>
      </c>
      <c r="E446" s="280" t="s">
        <v>458</v>
      </c>
    </row>
    <row r="447" spans="2:5" ht="18" customHeight="1" x14ac:dyDescent="0.2">
      <c r="B447" s="277">
        <v>3281000</v>
      </c>
      <c r="C447" s="278">
        <v>3281103</v>
      </c>
      <c r="D447" s="279" t="s">
        <v>328</v>
      </c>
      <c r="E447" s="280" t="s">
        <v>458</v>
      </c>
    </row>
    <row r="448" spans="2:5" ht="18" customHeight="1" x14ac:dyDescent="0.2">
      <c r="B448" s="277">
        <v>3281000</v>
      </c>
      <c r="C448" s="278">
        <v>3281104</v>
      </c>
      <c r="D448" s="279" t="s">
        <v>382</v>
      </c>
      <c r="E448" s="280" t="s">
        <v>458</v>
      </c>
    </row>
    <row r="449" spans="2:5" ht="18" customHeight="1" x14ac:dyDescent="0.2">
      <c r="B449" s="277">
        <v>3281000</v>
      </c>
      <c r="C449" s="278">
        <v>3281105</v>
      </c>
      <c r="D449" s="279" t="s">
        <v>381</v>
      </c>
      <c r="E449" s="280" t="s">
        <v>458</v>
      </c>
    </row>
    <row r="450" spans="2:5" ht="18" customHeight="1" x14ac:dyDescent="0.2">
      <c r="B450" s="277">
        <v>3281000</v>
      </c>
      <c r="C450" s="278">
        <v>3281106</v>
      </c>
      <c r="D450" s="279" t="s">
        <v>380</v>
      </c>
      <c r="E450" s="280" t="s">
        <v>458</v>
      </c>
    </row>
    <row r="451" spans="2:5" ht="18" customHeight="1" x14ac:dyDescent="0.2">
      <c r="B451" s="277">
        <v>3281000</v>
      </c>
      <c r="C451" s="278">
        <v>3281107</v>
      </c>
      <c r="D451" s="279" t="s">
        <v>371</v>
      </c>
      <c r="E451" s="280" t="s">
        <v>458</v>
      </c>
    </row>
    <row r="452" spans="2:5" ht="18" customHeight="1" x14ac:dyDescent="0.2">
      <c r="B452" s="277">
        <v>3281000</v>
      </c>
      <c r="C452" s="278">
        <v>3281108</v>
      </c>
      <c r="D452" s="279" t="s">
        <v>377</v>
      </c>
      <c r="E452" s="280" t="s">
        <v>458</v>
      </c>
    </row>
    <row r="453" spans="2:5" ht="18" customHeight="1" x14ac:dyDescent="0.2">
      <c r="B453" s="277">
        <v>3281000</v>
      </c>
      <c r="C453" s="278">
        <v>3281109</v>
      </c>
      <c r="D453" s="279" t="s">
        <v>386</v>
      </c>
      <c r="E453" s="280" t="s">
        <v>458</v>
      </c>
    </row>
    <row r="454" spans="2:5" ht="18" customHeight="1" x14ac:dyDescent="0.2">
      <c r="B454" s="277">
        <v>3281000</v>
      </c>
      <c r="C454" s="278">
        <v>3281110</v>
      </c>
      <c r="D454" s="279" t="s">
        <v>375</v>
      </c>
      <c r="E454" s="280" t="s">
        <v>458</v>
      </c>
    </row>
    <row r="455" spans="2:5" ht="18" customHeight="1" x14ac:dyDescent="0.2">
      <c r="B455" s="277">
        <v>3281000</v>
      </c>
      <c r="C455" s="278">
        <v>3281111</v>
      </c>
      <c r="D455" s="279" t="s">
        <v>374</v>
      </c>
      <c r="E455" s="280" t="s">
        <v>458</v>
      </c>
    </row>
    <row r="456" spans="2:5" ht="18" customHeight="1" x14ac:dyDescent="0.2">
      <c r="B456" s="277">
        <v>3281000</v>
      </c>
      <c r="C456" s="278">
        <v>3281112</v>
      </c>
      <c r="D456" s="279" t="s">
        <v>373</v>
      </c>
      <c r="E456" s="280" t="s">
        <v>458</v>
      </c>
    </row>
    <row r="457" spans="2:5" ht="18" customHeight="1" x14ac:dyDescent="0.2">
      <c r="B457" s="277">
        <v>3281000</v>
      </c>
      <c r="C457" s="278">
        <v>3281113</v>
      </c>
      <c r="D457" s="279" t="s">
        <v>372</v>
      </c>
      <c r="E457" s="280" t="s">
        <v>458</v>
      </c>
    </row>
    <row r="458" spans="2:5" ht="18" customHeight="1" x14ac:dyDescent="0.2">
      <c r="B458" s="277">
        <v>3281000</v>
      </c>
      <c r="C458" s="278">
        <v>3281114</v>
      </c>
      <c r="D458" s="279" t="s">
        <v>341</v>
      </c>
      <c r="E458" s="280" t="s">
        <v>458</v>
      </c>
    </row>
    <row r="459" spans="2:5" ht="18" customHeight="1" x14ac:dyDescent="0.2">
      <c r="B459" s="277">
        <v>3281000</v>
      </c>
      <c r="C459" s="278">
        <v>3281115</v>
      </c>
      <c r="D459" s="279" t="s">
        <v>385</v>
      </c>
      <c r="E459" s="280" t="s">
        <v>458</v>
      </c>
    </row>
    <row r="460" spans="2:5" ht="18" customHeight="1" x14ac:dyDescent="0.2">
      <c r="B460" s="277">
        <v>3281000</v>
      </c>
      <c r="C460" s="278">
        <v>3281116</v>
      </c>
      <c r="D460" s="279" t="s">
        <v>370</v>
      </c>
      <c r="E460" s="280" t="s">
        <v>458</v>
      </c>
    </row>
    <row r="461" spans="2:5" ht="18" customHeight="1" x14ac:dyDescent="0.2">
      <c r="B461" s="277">
        <v>3281000</v>
      </c>
      <c r="C461" s="278">
        <v>3281117</v>
      </c>
      <c r="D461" s="279" t="s">
        <v>328</v>
      </c>
      <c r="E461" s="280" t="s">
        <v>458</v>
      </c>
    </row>
    <row r="462" spans="2:5" ht="18" customHeight="1" x14ac:dyDescent="0.2">
      <c r="B462" s="277">
        <v>3281000</v>
      </c>
      <c r="C462" s="278">
        <v>3281118</v>
      </c>
      <c r="D462" s="279" t="s">
        <v>329</v>
      </c>
      <c r="E462" s="280" t="s">
        <v>458</v>
      </c>
    </row>
    <row r="463" spans="2:5" ht="18" customHeight="1" x14ac:dyDescent="0.2">
      <c r="B463" s="277">
        <v>3281000</v>
      </c>
      <c r="C463" s="278">
        <v>3281301</v>
      </c>
      <c r="D463" s="279" t="s">
        <v>330</v>
      </c>
      <c r="E463" s="280" t="s">
        <v>458</v>
      </c>
    </row>
    <row r="464" spans="2:5" ht="18" customHeight="1" x14ac:dyDescent="0.2">
      <c r="B464" s="277">
        <v>3281000</v>
      </c>
      <c r="C464" s="278">
        <v>3281302</v>
      </c>
      <c r="D464" s="279" t="s">
        <v>331</v>
      </c>
      <c r="E464" s="280" t="s">
        <v>458</v>
      </c>
    </row>
    <row r="465" spans="2:5" ht="18" customHeight="1" x14ac:dyDescent="0.2">
      <c r="B465" s="277">
        <v>3281000</v>
      </c>
      <c r="C465" s="278">
        <v>3281303</v>
      </c>
      <c r="D465" s="279" t="s">
        <v>332</v>
      </c>
      <c r="E465" s="280" t="s">
        <v>458</v>
      </c>
    </row>
    <row r="466" spans="2:5" ht="18" customHeight="1" x14ac:dyDescent="0.2">
      <c r="B466" s="277">
        <v>3281000</v>
      </c>
      <c r="C466" s="278">
        <v>3281304</v>
      </c>
      <c r="D466" s="279" t="s">
        <v>333</v>
      </c>
      <c r="E466" s="280" t="s">
        <v>458</v>
      </c>
    </row>
    <row r="467" spans="2:5" ht="18" customHeight="1" x14ac:dyDescent="0.2">
      <c r="B467" s="277">
        <v>3281000</v>
      </c>
      <c r="C467" s="278">
        <v>3281305</v>
      </c>
      <c r="D467" s="279" t="s">
        <v>334</v>
      </c>
      <c r="E467" s="280" t="s">
        <v>458</v>
      </c>
    </row>
    <row r="468" spans="2:5" ht="18" customHeight="1" x14ac:dyDescent="0.2">
      <c r="B468" s="277">
        <v>3281000</v>
      </c>
      <c r="C468" s="278">
        <v>3281306</v>
      </c>
      <c r="D468" s="279" t="s">
        <v>335</v>
      </c>
      <c r="E468" s="280" t="s">
        <v>458</v>
      </c>
    </row>
    <row r="469" spans="2:5" ht="18" customHeight="1" x14ac:dyDescent="0.2">
      <c r="B469" s="277">
        <v>3281000</v>
      </c>
      <c r="C469" s="278">
        <v>3281307</v>
      </c>
      <c r="D469" s="279" t="s">
        <v>336</v>
      </c>
      <c r="E469" s="280" t="s">
        <v>458</v>
      </c>
    </row>
    <row r="470" spans="2:5" ht="18" customHeight="1" x14ac:dyDescent="0.2">
      <c r="B470" s="277">
        <v>3281000</v>
      </c>
      <c r="C470" s="278">
        <v>3281308</v>
      </c>
      <c r="D470" s="279" t="s">
        <v>337</v>
      </c>
      <c r="E470" s="280" t="s">
        <v>458</v>
      </c>
    </row>
    <row r="471" spans="2:5" ht="18" customHeight="1" x14ac:dyDescent="0.2">
      <c r="B471" s="277">
        <v>3281000</v>
      </c>
      <c r="C471" s="278">
        <v>3281309</v>
      </c>
      <c r="D471" s="279" t="s">
        <v>338</v>
      </c>
      <c r="E471" s="280" t="s">
        <v>458</v>
      </c>
    </row>
    <row r="472" spans="2:5" ht="18" customHeight="1" x14ac:dyDescent="0.2">
      <c r="B472" s="277">
        <v>3281000</v>
      </c>
      <c r="C472" s="278">
        <v>3281310</v>
      </c>
      <c r="D472" s="279" t="s">
        <v>339</v>
      </c>
      <c r="E472" s="280" t="s">
        <v>458</v>
      </c>
    </row>
    <row r="473" spans="2:5" ht="18" customHeight="1" x14ac:dyDescent="0.2">
      <c r="B473" s="277">
        <v>3281000</v>
      </c>
      <c r="C473" s="278">
        <v>3281311</v>
      </c>
      <c r="D473" s="279" t="s">
        <v>354</v>
      </c>
      <c r="E473" s="280" t="s">
        <v>458</v>
      </c>
    </row>
    <row r="474" spans="2:5" ht="18" customHeight="1" x14ac:dyDescent="0.2">
      <c r="B474" s="277">
        <v>3281000</v>
      </c>
      <c r="C474" s="278">
        <v>3281312</v>
      </c>
      <c r="D474" s="279" t="s">
        <v>340</v>
      </c>
      <c r="E474" s="280" t="s">
        <v>458</v>
      </c>
    </row>
    <row r="475" spans="2:5" ht="18" customHeight="1" x14ac:dyDescent="0.2">
      <c r="B475" s="277">
        <v>3281000</v>
      </c>
      <c r="C475" s="278">
        <v>3281313</v>
      </c>
      <c r="D475" s="279" t="s">
        <v>327</v>
      </c>
      <c r="E475" s="280" t="s">
        <v>458</v>
      </c>
    </row>
    <row r="476" spans="2:5" ht="18" customHeight="1" x14ac:dyDescent="0.2">
      <c r="B476" s="277">
        <v>3281000</v>
      </c>
      <c r="C476" s="278">
        <v>3281314</v>
      </c>
      <c r="D476" s="279" t="s">
        <v>342</v>
      </c>
      <c r="E476" s="280" t="s">
        <v>458</v>
      </c>
    </row>
    <row r="477" spans="2:5" ht="18" customHeight="1" x14ac:dyDescent="0.2">
      <c r="B477" s="277">
        <v>3281000</v>
      </c>
      <c r="C477" s="278">
        <v>3281315</v>
      </c>
      <c r="D477" s="279" t="s">
        <v>343</v>
      </c>
      <c r="E477" s="280" t="s">
        <v>458</v>
      </c>
    </row>
    <row r="478" spans="2:5" ht="18" customHeight="1" x14ac:dyDescent="0.2">
      <c r="B478" s="277">
        <v>3281000</v>
      </c>
      <c r="C478" s="278">
        <v>3281316</v>
      </c>
      <c r="D478" s="279" t="s">
        <v>344</v>
      </c>
      <c r="E478" s="280" t="s">
        <v>458</v>
      </c>
    </row>
    <row r="479" spans="2:5" ht="18" customHeight="1" x14ac:dyDescent="0.2">
      <c r="B479" s="277">
        <v>3281000</v>
      </c>
      <c r="C479" s="278">
        <v>3281500</v>
      </c>
      <c r="D479" s="279" t="s">
        <v>345</v>
      </c>
      <c r="E479" s="280" t="s">
        <v>458</v>
      </c>
    </row>
    <row r="480" spans="2:5" ht="18" customHeight="1" x14ac:dyDescent="0.2">
      <c r="B480" s="277">
        <v>3281000</v>
      </c>
      <c r="C480" s="278">
        <v>3281501</v>
      </c>
      <c r="D480" s="279" t="s">
        <v>345</v>
      </c>
      <c r="E480" s="280" t="s">
        <v>458</v>
      </c>
    </row>
    <row r="481" spans="2:5" s="276" customFormat="1" ht="18" customHeight="1" x14ac:dyDescent="0.25">
      <c r="B481" s="281" t="s">
        <v>459</v>
      </c>
      <c r="C481" s="282"/>
      <c r="D481" s="283"/>
      <c r="E481" s="282">
        <v>3290000</v>
      </c>
    </row>
    <row r="482" spans="2:5" ht="18" customHeight="1" x14ac:dyDescent="0.2">
      <c r="B482" s="277">
        <v>3294000</v>
      </c>
      <c r="C482" s="278">
        <v>3294101</v>
      </c>
      <c r="D482" s="279" t="s">
        <v>346</v>
      </c>
      <c r="E482" s="280" t="s">
        <v>459</v>
      </c>
    </row>
    <row r="483" spans="2:5" ht="18" customHeight="1" x14ac:dyDescent="0.2">
      <c r="B483" s="277">
        <v>3294000</v>
      </c>
      <c r="C483" s="278">
        <v>3294102</v>
      </c>
      <c r="D483" s="279" t="s">
        <v>347</v>
      </c>
      <c r="E483" s="280" t="s">
        <v>459</v>
      </c>
    </row>
    <row r="484" spans="2:5" ht="18" customHeight="1" x14ac:dyDescent="0.2">
      <c r="B484" s="277">
        <v>3294000</v>
      </c>
      <c r="C484" s="278">
        <v>3294103</v>
      </c>
      <c r="D484" s="279" t="s">
        <v>348</v>
      </c>
      <c r="E484" s="280" t="s">
        <v>459</v>
      </c>
    </row>
    <row r="485" spans="2:5" ht="18" customHeight="1" x14ac:dyDescent="0.2">
      <c r="B485" s="277">
        <v>3294000</v>
      </c>
      <c r="C485" s="278">
        <v>3294104</v>
      </c>
      <c r="D485" s="279" t="s">
        <v>349</v>
      </c>
      <c r="E485" s="280" t="s">
        <v>459</v>
      </c>
    </row>
    <row r="486" spans="2:5" ht="18" customHeight="1" x14ac:dyDescent="0.2">
      <c r="B486" s="277">
        <v>3294000</v>
      </c>
      <c r="C486" s="278">
        <v>3294105</v>
      </c>
      <c r="D486" s="279" t="s">
        <v>350</v>
      </c>
      <c r="E486" s="280" t="s">
        <v>459</v>
      </c>
    </row>
    <row r="487" spans="2:5" ht="18" customHeight="1" x14ac:dyDescent="0.2">
      <c r="B487" s="277">
        <v>3294000</v>
      </c>
      <c r="C487" s="278">
        <v>3294106</v>
      </c>
      <c r="D487" s="279" t="s">
        <v>351</v>
      </c>
      <c r="E487" s="280" t="s">
        <v>459</v>
      </c>
    </row>
    <row r="488" spans="2:5" ht="18" customHeight="1" x14ac:dyDescent="0.2">
      <c r="B488" s="277">
        <v>3294000</v>
      </c>
      <c r="C488" s="278">
        <v>3294107</v>
      </c>
      <c r="D488" s="279" t="s">
        <v>352</v>
      </c>
      <c r="E488" s="280" t="s">
        <v>459</v>
      </c>
    </row>
    <row r="489" spans="2:5" ht="18" customHeight="1" x14ac:dyDescent="0.2">
      <c r="B489" s="277">
        <v>3294000</v>
      </c>
      <c r="C489" s="278">
        <v>3294108</v>
      </c>
      <c r="D489" s="279" t="s">
        <v>353</v>
      </c>
      <c r="E489" s="280" t="s">
        <v>459</v>
      </c>
    </row>
    <row r="490" spans="2:5" ht="18" customHeight="1" x14ac:dyDescent="0.2">
      <c r="B490" s="277">
        <v>3294000</v>
      </c>
      <c r="C490" s="278">
        <v>3294109</v>
      </c>
      <c r="D490" s="279" t="s">
        <v>404</v>
      </c>
      <c r="E490" s="280" t="s">
        <v>459</v>
      </c>
    </row>
    <row r="491" spans="2:5" s="276" customFormat="1" ht="18" customHeight="1" x14ac:dyDescent="0.25">
      <c r="B491" s="282" t="s">
        <v>460</v>
      </c>
      <c r="C491" s="282"/>
      <c r="D491" s="283"/>
      <c r="E491" s="282">
        <v>9000000</v>
      </c>
    </row>
    <row r="492" spans="2:5" ht="18" customHeight="1" x14ac:dyDescent="0.2">
      <c r="B492" s="286" t="s">
        <v>252</v>
      </c>
      <c r="C492" s="284" t="s">
        <v>254</v>
      </c>
      <c r="D492" s="279" t="s">
        <v>253</v>
      </c>
      <c r="E492" s="280" t="s">
        <v>460</v>
      </c>
    </row>
    <row r="493" spans="2:5" ht="18" customHeight="1" x14ac:dyDescent="0.2">
      <c r="B493" s="286" t="s">
        <v>255</v>
      </c>
      <c r="C493" s="284" t="s">
        <v>257</v>
      </c>
      <c r="D493" s="279" t="s">
        <v>256</v>
      </c>
      <c r="E493" s="280" t="s">
        <v>460</v>
      </c>
    </row>
    <row r="494" spans="2:5" ht="18" customHeight="1" x14ac:dyDescent="0.2">
      <c r="B494" s="286" t="s">
        <v>248</v>
      </c>
      <c r="C494" s="284" t="s">
        <v>259</v>
      </c>
      <c r="D494" s="279" t="s">
        <v>258</v>
      </c>
      <c r="E494" s="280" t="s">
        <v>460</v>
      </c>
    </row>
    <row r="495" spans="2:5" ht="18" customHeight="1" x14ac:dyDescent="0.2">
      <c r="B495" s="286" t="s">
        <v>248</v>
      </c>
      <c r="C495" s="284" t="s">
        <v>261</v>
      </c>
      <c r="D495" s="279" t="s">
        <v>260</v>
      </c>
      <c r="E495" s="280" t="s">
        <v>460</v>
      </c>
    </row>
    <row r="496" spans="2:5" ht="18" customHeight="1" x14ac:dyDescent="0.2">
      <c r="B496" s="286" t="s">
        <v>248</v>
      </c>
      <c r="C496" s="284" t="s">
        <v>263</v>
      </c>
      <c r="D496" s="279" t="s">
        <v>262</v>
      </c>
      <c r="E496" s="280" t="s">
        <v>460</v>
      </c>
    </row>
    <row r="497" spans="2:5" ht="18" customHeight="1" x14ac:dyDescent="0.2">
      <c r="B497" s="286" t="s">
        <v>248</v>
      </c>
      <c r="C497" s="284" t="s">
        <v>379</v>
      </c>
      <c r="D497" s="279" t="s">
        <v>378</v>
      </c>
      <c r="E497" s="280" t="s">
        <v>460</v>
      </c>
    </row>
    <row r="498" spans="2:5" ht="18" customHeight="1" x14ac:dyDescent="0.2">
      <c r="B498" s="286" t="s">
        <v>248</v>
      </c>
      <c r="C498" s="284" t="s">
        <v>265</v>
      </c>
      <c r="D498" s="279" t="s">
        <v>264</v>
      </c>
      <c r="E498" s="280" t="s">
        <v>460</v>
      </c>
    </row>
    <row r="499" spans="2:5" ht="18" customHeight="1" x14ac:dyDescent="0.2">
      <c r="B499" s="286" t="s">
        <v>248</v>
      </c>
      <c r="C499" s="284" t="s">
        <v>267</v>
      </c>
      <c r="D499" s="279" t="s">
        <v>266</v>
      </c>
      <c r="E499" s="280" t="s">
        <v>460</v>
      </c>
    </row>
    <row r="500" spans="2:5" ht="18" customHeight="1" x14ac:dyDescent="0.2">
      <c r="B500" s="286" t="s">
        <v>248</v>
      </c>
      <c r="C500" s="284" t="s">
        <v>269</v>
      </c>
      <c r="D500" s="279" t="s">
        <v>268</v>
      </c>
      <c r="E500" s="280" t="s">
        <v>460</v>
      </c>
    </row>
    <row r="501" spans="2:5" ht="18" customHeight="1" x14ac:dyDescent="0.2">
      <c r="B501" s="286" t="s">
        <v>248</v>
      </c>
      <c r="C501" s="284" t="s">
        <v>271</v>
      </c>
      <c r="D501" s="279" t="s">
        <v>270</v>
      </c>
      <c r="E501" s="280" t="s">
        <v>460</v>
      </c>
    </row>
    <row r="502" spans="2:5" ht="18" customHeight="1" x14ac:dyDescent="0.2">
      <c r="B502" s="286" t="s">
        <v>248</v>
      </c>
      <c r="C502" s="284" t="s">
        <v>273</v>
      </c>
      <c r="D502" s="279" t="s">
        <v>272</v>
      </c>
      <c r="E502" s="280" t="s">
        <v>460</v>
      </c>
    </row>
    <row r="503" spans="2:5" ht="18" customHeight="1" x14ac:dyDescent="0.2">
      <c r="B503" s="286" t="s">
        <v>248</v>
      </c>
      <c r="C503" s="284" t="s">
        <v>275</v>
      </c>
      <c r="D503" s="279" t="s">
        <v>274</v>
      </c>
      <c r="E503" s="280" t="s">
        <v>460</v>
      </c>
    </row>
    <row r="504" spans="2:5" ht="18" customHeight="1" x14ac:dyDescent="0.2">
      <c r="B504" s="286" t="s">
        <v>248</v>
      </c>
      <c r="C504" s="284" t="s">
        <v>306</v>
      </c>
      <c r="D504" s="279" t="s">
        <v>305</v>
      </c>
      <c r="E504" s="280" t="s">
        <v>460</v>
      </c>
    </row>
    <row r="505" spans="2:5" ht="18" customHeight="1" x14ac:dyDescent="0.2">
      <c r="B505" s="286" t="s">
        <v>248</v>
      </c>
      <c r="C505" s="284" t="s">
        <v>278</v>
      </c>
      <c r="D505" s="279" t="s">
        <v>277</v>
      </c>
      <c r="E505" s="280" t="s">
        <v>460</v>
      </c>
    </row>
    <row r="506" spans="2:5" ht="18" customHeight="1" x14ac:dyDescent="0.2">
      <c r="B506" s="286" t="s">
        <v>248</v>
      </c>
      <c r="C506" s="284" t="s">
        <v>250</v>
      </c>
      <c r="D506" s="279" t="s">
        <v>249</v>
      </c>
      <c r="E506" s="280" t="s">
        <v>460</v>
      </c>
    </row>
    <row r="507" spans="2:5" ht="18" customHeight="1" x14ac:dyDescent="0.2">
      <c r="B507" s="286" t="s">
        <v>248</v>
      </c>
      <c r="C507" s="284" t="s">
        <v>281</v>
      </c>
      <c r="D507" s="279" t="s">
        <v>280</v>
      </c>
      <c r="E507" s="280" t="s">
        <v>460</v>
      </c>
    </row>
    <row r="508" spans="2:5" ht="18" customHeight="1" x14ac:dyDescent="0.2">
      <c r="B508" s="286" t="s">
        <v>248</v>
      </c>
      <c r="C508" s="284" t="s">
        <v>283</v>
      </c>
      <c r="D508" s="279" t="s">
        <v>282</v>
      </c>
      <c r="E508" s="280" t="s">
        <v>460</v>
      </c>
    </row>
    <row r="509" spans="2:5" ht="18" customHeight="1" x14ac:dyDescent="0.2">
      <c r="B509" s="286" t="s">
        <v>248</v>
      </c>
      <c r="C509" s="284" t="s">
        <v>285</v>
      </c>
      <c r="D509" s="279" t="s">
        <v>284</v>
      </c>
      <c r="E509" s="280" t="s">
        <v>460</v>
      </c>
    </row>
    <row r="510" spans="2:5" ht="18" customHeight="1" x14ac:dyDescent="0.2">
      <c r="B510" s="286" t="s">
        <v>248</v>
      </c>
      <c r="C510" s="284" t="s">
        <v>287</v>
      </c>
      <c r="D510" s="279" t="s">
        <v>286</v>
      </c>
      <c r="E510" s="280" t="s">
        <v>460</v>
      </c>
    </row>
    <row r="511" spans="2:5" ht="18" customHeight="1" x14ac:dyDescent="0.2">
      <c r="B511" s="286" t="s">
        <v>248</v>
      </c>
      <c r="C511" s="284" t="s">
        <v>289</v>
      </c>
      <c r="D511" s="279" t="s">
        <v>288</v>
      </c>
      <c r="E511" s="280" t="s">
        <v>460</v>
      </c>
    </row>
    <row r="512" spans="2:5" ht="18" customHeight="1" x14ac:dyDescent="0.2">
      <c r="B512" s="286" t="s">
        <v>248</v>
      </c>
      <c r="C512" s="284" t="s">
        <v>291</v>
      </c>
      <c r="D512" s="279" t="s">
        <v>290</v>
      </c>
      <c r="E512" s="280" t="s">
        <v>460</v>
      </c>
    </row>
    <row r="513" spans="2:5" ht="18" customHeight="1" x14ac:dyDescent="0.2">
      <c r="B513" s="286" t="s">
        <v>248</v>
      </c>
      <c r="C513" s="284" t="s">
        <v>356</v>
      </c>
      <c r="D513" s="279" t="s">
        <v>355</v>
      </c>
      <c r="E513" s="280" t="s">
        <v>460</v>
      </c>
    </row>
    <row r="514" spans="2:5" ht="18" customHeight="1" x14ac:dyDescent="0.2">
      <c r="B514" s="286" t="s">
        <v>248</v>
      </c>
      <c r="C514" s="284" t="s">
        <v>384</v>
      </c>
      <c r="D514" s="279" t="s">
        <v>383</v>
      </c>
      <c r="E514" s="280" t="s">
        <v>460</v>
      </c>
    </row>
    <row r="515" spans="2:5" ht="18" customHeight="1" x14ac:dyDescent="0.2">
      <c r="B515" s="286" t="s">
        <v>248</v>
      </c>
      <c r="C515" s="284" t="s">
        <v>1662</v>
      </c>
      <c r="D515" s="279" t="s">
        <v>1663</v>
      </c>
      <c r="E515" s="280" t="s">
        <v>460</v>
      </c>
    </row>
    <row r="516" spans="2:5" ht="18" customHeight="1" x14ac:dyDescent="0.2">
      <c r="B516" s="286" t="s">
        <v>248</v>
      </c>
      <c r="C516" s="284" t="s">
        <v>1664</v>
      </c>
      <c r="D516" s="279" t="s">
        <v>1665</v>
      </c>
      <c r="E516" s="280" t="s">
        <v>460</v>
      </c>
    </row>
    <row r="517" spans="2:5" ht="18" customHeight="1" x14ac:dyDescent="0.2">
      <c r="B517" s="286" t="s">
        <v>292</v>
      </c>
      <c r="C517" s="284" t="s">
        <v>294</v>
      </c>
      <c r="D517" s="279" t="s">
        <v>293</v>
      </c>
      <c r="E517" s="280" t="s">
        <v>460</v>
      </c>
    </row>
    <row r="518" spans="2:5" ht="18" customHeight="1" x14ac:dyDescent="0.2">
      <c r="B518" s="286" t="s">
        <v>295</v>
      </c>
      <c r="C518" s="284" t="s">
        <v>297</v>
      </c>
      <c r="D518" s="279" t="s">
        <v>296</v>
      </c>
      <c r="E518" s="280" t="s">
        <v>460</v>
      </c>
    </row>
    <row r="519" spans="2:5" ht="18" customHeight="1" x14ac:dyDescent="0.2">
      <c r="B519" s="286" t="s">
        <v>298</v>
      </c>
      <c r="C519" s="284" t="s">
        <v>299</v>
      </c>
      <c r="D519" s="279" t="s">
        <v>296</v>
      </c>
      <c r="E519" s="280" t="s">
        <v>460</v>
      </c>
    </row>
    <row r="520" spans="2:5" ht="18" customHeight="1" x14ac:dyDescent="0.2">
      <c r="B520" s="286" t="s">
        <v>300</v>
      </c>
      <c r="C520" s="284" t="s">
        <v>301</v>
      </c>
      <c r="D520" s="279" t="s">
        <v>296</v>
      </c>
      <c r="E520" s="280" t="s">
        <v>460</v>
      </c>
    </row>
    <row r="521" spans="2:5" ht="18" customHeight="1" x14ac:dyDescent="0.2">
      <c r="B521" s="286" t="s">
        <v>302</v>
      </c>
      <c r="C521" s="284" t="s">
        <v>303</v>
      </c>
      <c r="D521" s="279" t="s">
        <v>296</v>
      </c>
      <c r="E521" s="280" t="s">
        <v>460</v>
      </c>
    </row>
  </sheetData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2:F276"/>
  <sheetViews>
    <sheetView showGridLines="0" showRowColHeaders="0" topLeftCell="A37" workbookViewId="0">
      <selection activeCell="D60" sqref="D60"/>
    </sheetView>
  </sheetViews>
  <sheetFormatPr defaultRowHeight="15" x14ac:dyDescent="0.25"/>
  <cols>
    <col min="1" max="1" width="9.140625" style="1"/>
    <col min="2" max="2" width="51.7109375" style="1" customWidth="1"/>
    <col min="3" max="3" width="9.7109375" style="1" customWidth="1"/>
    <col min="4" max="4" width="22.7109375" style="425" customWidth="1"/>
    <col min="5" max="5" width="5.7109375" style="424" customWidth="1"/>
    <col min="6" max="6" width="22.7109375" style="425" customWidth="1"/>
    <col min="7" max="16384" width="9.140625" style="1"/>
  </cols>
  <sheetData>
    <row r="2" spans="2:6" ht="20.25" x14ac:dyDescent="0.3">
      <c r="B2" s="960" t="s">
        <v>1768</v>
      </c>
      <c r="C2" s="960"/>
      <c r="D2" s="960"/>
      <c r="E2" s="960"/>
      <c r="F2" s="960"/>
    </row>
    <row r="3" spans="2:6" ht="5.0999999999999996" customHeight="1" x14ac:dyDescent="0.25">
      <c r="B3" s="961"/>
      <c r="C3" s="961"/>
      <c r="D3" s="961"/>
      <c r="E3" s="961"/>
      <c r="F3" s="961"/>
    </row>
    <row r="4" spans="2:6" ht="18" x14ac:dyDescent="0.25">
      <c r="B4" s="959" t="s">
        <v>1762</v>
      </c>
      <c r="C4" s="959"/>
      <c r="D4" s="959"/>
      <c r="E4" s="959"/>
      <c r="F4" s="959"/>
    </row>
    <row r="5" spans="2:6" ht="18" x14ac:dyDescent="0.25">
      <c r="B5" s="962" t="s">
        <v>1685</v>
      </c>
      <c r="C5" s="962"/>
      <c r="D5" s="962"/>
      <c r="E5" s="962"/>
      <c r="F5" s="962"/>
    </row>
    <row r="6" spans="2:6" ht="15" customHeight="1" x14ac:dyDescent="0.25">
      <c r="B6" s="6"/>
      <c r="C6" s="6"/>
      <c r="D6" s="409"/>
      <c r="E6" s="410"/>
      <c r="F6" s="409"/>
    </row>
    <row r="7" spans="2:6" ht="18" x14ac:dyDescent="0.25">
      <c r="B7" s="528"/>
      <c r="C7" s="529"/>
      <c r="D7" s="530">
        <v>2014</v>
      </c>
      <c r="E7" s="531"/>
      <c r="F7" s="530">
        <v>2013</v>
      </c>
    </row>
    <row r="8" spans="2:6" ht="18.75" thickBot="1" x14ac:dyDescent="0.3">
      <c r="B8" s="532" t="s">
        <v>488</v>
      </c>
      <c r="C8" s="533" t="s">
        <v>489</v>
      </c>
      <c r="D8" s="534" t="s">
        <v>487</v>
      </c>
      <c r="E8" s="535"/>
      <c r="F8" s="534" t="s">
        <v>487</v>
      </c>
    </row>
    <row r="9" spans="2:6" ht="15" customHeight="1" x14ac:dyDescent="0.25">
      <c r="B9" s="2"/>
      <c r="C9" s="5"/>
      <c r="D9" s="411"/>
      <c r="E9" s="412"/>
      <c r="F9" s="411"/>
    </row>
    <row r="10" spans="2:6" ht="18" x14ac:dyDescent="0.25">
      <c r="B10" s="2" t="s">
        <v>490</v>
      </c>
      <c r="C10" s="5"/>
      <c r="D10" s="411"/>
      <c r="E10" s="412"/>
      <c r="F10" s="411"/>
    </row>
    <row r="11" spans="2:6" ht="18" x14ac:dyDescent="0.25">
      <c r="B11" s="4" t="s">
        <v>491</v>
      </c>
      <c r="C11" s="3">
        <v>19</v>
      </c>
      <c r="D11" s="413" t="e">
        <f>'Cash &amp; Bank bal.'!E70+'Cash &amp; Bank bal.'!#REF!</f>
        <v>#REF!</v>
      </c>
      <c r="E11" s="414"/>
      <c r="F11" s="413" t="e">
        <f>'Cash &amp; Bank bal.'!#REF!+'Cash &amp; Bank bal.'!G70</f>
        <v>#REF!</v>
      </c>
    </row>
    <row r="12" spans="2:6" ht="18" x14ac:dyDescent="0.25">
      <c r="B12" s="4" t="s">
        <v>492</v>
      </c>
      <c r="C12" s="3">
        <v>20</v>
      </c>
      <c r="D12" s="413">
        <f>SCHEDULES!H18</f>
        <v>21567.25</v>
      </c>
      <c r="E12" s="414"/>
      <c r="F12" s="413">
        <f>SCHEDULES!I18</f>
        <v>16260.15</v>
      </c>
    </row>
    <row r="13" spans="2:6" ht="18" x14ac:dyDescent="0.25">
      <c r="B13" s="4" t="s">
        <v>493</v>
      </c>
      <c r="C13" s="3">
        <v>21</v>
      </c>
      <c r="D13" s="416">
        <v>0</v>
      </c>
      <c r="E13" s="513"/>
      <c r="F13" s="416">
        <v>0</v>
      </c>
    </row>
    <row r="14" spans="2:6" ht="8.1" customHeight="1" x14ac:dyDescent="0.25">
      <c r="B14" s="4"/>
      <c r="C14" s="3"/>
      <c r="D14" s="416"/>
      <c r="E14" s="513"/>
      <c r="F14" s="416"/>
    </row>
    <row r="15" spans="2:6" ht="18.75" thickBot="1" x14ac:dyDescent="0.3">
      <c r="B15" s="2" t="s">
        <v>494</v>
      </c>
      <c r="C15" s="5"/>
      <c r="D15" s="511" t="e">
        <f>SUM(D11:D14)</f>
        <v>#REF!</v>
      </c>
      <c r="E15" s="512"/>
      <c r="F15" s="511" t="e">
        <f>SUM(F11:F14)</f>
        <v>#REF!</v>
      </c>
    </row>
    <row r="16" spans="2:6" ht="15" customHeight="1" x14ac:dyDescent="0.25">
      <c r="B16" s="2"/>
      <c r="C16" s="5"/>
      <c r="D16" s="411"/>
      <c r="E16" s="412"/>
      <c r="F16" s="411"/>
    </row>
    <row r="17" spans="2:6" ht="18" x14ac:dyDescent="0.25">
      <c r="B17" s="2" t="s">
        <v>495</v>
      </c>
      <c r="C17" s="5"/>
      <c r="D17" s="411"/>
      <c r="E17" s="412"/>
      <c r="F17" s="411"/>
    </row>
    <row r="18" spans="2:6" ht="18" x14ac:dyDescent="0.25">
      <c r="B18" s="4" t="s">
        <v>492</v>
      </c>
      <c r="C18" s="3">
        <v>22</v>
      </c>
      <c r="D18" s="413">
        <f>SCHEDULES!H48+SCHEDULES!H78</f>
        <v>0</v>
      </c>
      <c r="E18" s="414"/>
      <c r="F18" s="413">
        <f>SCHEDULES!I78+SCHEDULES!I48</f>
        <v>0</v>
      </c>
    </row>
    <row r="19" spans="2:6" ht="18" x14ac:dyDescent="0.25">
      <c r="B19" s="4" t="s">
        <v>496</v>
      </c>
      <c r="C19" s="3">
        <v>23</v>
      </c>
      <c r="D19" s="413">
        <f>SCHEDULES!H108</f>
        <v>0</v>
      </c>
      <c r="E19" s="414"/>
      <c r="F19" s="413">
        <f>SCHEDULES!I108</f>
        <v>0</v>
      </c>
    </row>
    <row r="20" spans="2:6" ht="18" x14ac:dyDescent="0.25">
      <c r="B20" s="4" t="s">
        <v>497</v>
      </c>
      <c r="C20" s="3">
        <v>24</v>
      </c>
      <c r="D20" s="413" t="e">
        <f>'Rec. &amp; Pay.'!E28</f>
        <v>#REF!</v>
      </c>
      <c r="E20" s="414"/>
      <c r="F20" s="413">
        <v>0</v>
      </c>
    </row>
    <row r="21" spans="2:6" ht="18" x14ac:dyDescent="0.25">
      <c r="B21" s="4" t="s">
        <v>498</v>
      </c>
      <c r="C21" s="3">
        <v>25</v>
      </c>
      <c r="D21" s="415">
        <f>'Rec. &amp; Pay.'!E29</f>
        <v>136226.57</v>
      </c>
      <c r="E21" s="414"/>
      <c r="F21" s="415">
        <v>0</v>
      </c>
    </row>
    <row r="22" spans="2:6" ht="8.1" customHeight="1" x14ac:dyDescent="0.25">
      <c r="B22" s="4"/>
      <c r="C22" s="3"/>
      <c r="D22" s="416"/>
      <c r="E22" s="414"/>
      <c r="F22" s="416"/>
    </row>
    <row r="23" spans="2:6" ht="18.75" thickBot="1" x14ac:dyDescent="0.3">
      <c r="B23" s="2" t="s">
        <v>499</v>
      </c>
      <c r="C23" s="5"/>
      <c r="D23" s="511" t="e">
        <f>SUM(D18:D21)</f>
        <v>#REF!</v>
      </c>
      <c r="E23" s="512"/>
      <c r="F23" s="511">
        <f>SUM(F18:F21)</f>
        <v>0</v>
      </c>
    </row>
    <row r="24" spans="2:6" ht="15" customHeight="1" x14ac:dyDescent="0.25">
      <c r="B24" s="2"/>
      <c r="C24" s="5"/>
      <c r="D24" s="411"/>
      <c r="E24" s="412"/>
      <c r="F24" s="413"/>
    </row>
    <row r="25" spans="2:6" ht="18.75" thickBot="1" x14ac:dyDescent="0.3">
      <c r="B25" s="243" t="s">
        <v>500</v>
      </c>
      <c r="C25" s="244"/>
      <c r="D25" s="417" t="e">
        <f>D15+D23</f>
        <v>#REF!</v>
      </c>
      <c r="E25" s="418"/>
      <c r="F25" s="417" t="e">
        <f>F15+F23</f>
        <v>#REF!</v>
      </c>
    </row>
    <row r="26" spans="2:6" ht="15" customHeight="1" x14ac:dyDescent="0.25">
      <c r="B26" s="4"/>
      <c r="C26" s="3"/>
      <c r="D26" s="419"/>
      <c r="E26" s="414"/>
      <c r="F26" s="419"/>
    </row>
    <row r="27" spans="2:6" ht="18" x14ac:dyDescent="0.25">
      <c r="B27" s="2" t="s">
        <v>501</v>
      </c>
      <c r="C27" s="5"/>
      <c r="D27" s="411"/>
      <c r="E27" s="412"/>
      <c r="F27" s="411"/>
    </row>
    <row r="28" spans="2:6" ht="15" customHeight="1" x14ac:dyDescent="0.25">
      <c r="B28" s="2"/>
      <c r="C28" s="5"/>
      <c r="D28" s="411"/>
      <c r="E28" s="412"/>
      <c r="F28" s="411"/>
    </row>
    <row r="29" spans="2:6" ht="18" x14ac:dyDescent="0.25">
      <c r="B29" s="2" t="s">
        <v>502</v>
      </c>
      <c r="C29" s="5"/>
      <c r="D29" s="411"/>
      <c r="E29" s="412"/>
      <c r="F29" s="411"/>
    </row>
    <row r="30" spans="2:6" ht="18" x14ac:dyDescent="0.25">
      <c r="B30" s="4" t="s">
        <v>503</v>
      </c>
      <c r="C30" s="3">
        <v>26</v>
      </c>
      <c r="D30" s="413">
        <f>SCHEDULES!H140</f>
        <v>0</v>
      </c>
      <c r="E30" s="414"/>
      <c r="F30" s="413">
        <f>SCHEDULES!I140</f>
        <v>0</v>
      </c>
    </row>
    <row r="31" spans="2:6" ht="18" x14ac:dyDescent="0.25">
      <c r="B31" s="4" t="s">
        <v>504</v>
      </c>
      <c r="C31" s="3">
        <v>27</v>
      </c>
      <c r="D31" s="416">
        <f>SCHEDULES!H166+SCHEDULES!H195</f>
        <v>0</v>
      </c>
      <c r="E31" s="513"/>
      <c r="F31" s="416">
        <f>SCHEDULES!I195+SCHEDULES!I166</f>
        <v>0</v>
      </c>
    </row>
    <row r="32" spans="2:6" ht="18" x14ac:dyDescent="0.25">
      <c r="B32" s="4" t="s">
        <v>505</v>
      </c>
      <c r="C32" s="3" t="s">
        <v>506</v>
      </c>
      <c r="D32" s="416">
        <f>SCHEDULES!H226</f>
        <v>0</v>
      </c>
      <c r="E32" s="513"/>
      <c r="F32" s="416">
        <f>SCHEDULES!I226</f>
        <v>0</v>
      </c>
    </row>
    <row r="33" spans="2:6" ht="8.1" customHeight="1" x14ac:dyDescent="0.25">
      <c r="B33" s="4"/>
      <c r="C33" s="3"/>
      <c r="D33" s="416"/>
      <c r="E33" s="414"/>
      <c r="F33" s="416"/>
    </row>
    <row r="34" spans="2:6" ht="18.75" thickBot="1" x14ac:dyDescent="0.3">
      <c r="B34" s="2" t="s">
        <v>507</v>
      </c>
      <c r="C34" s="5"/>
      <c r="D34" s="511">
        <f>SUM(D30:D32)</f>
        <v>0</v>
      </c>
      <c r="E34" s="514"/>
      <c r="F34" s="511">
        <f>SUM(F30:F32)</f>
        <v>0</v>
      </c>
    </row>
    <row r="35" spans="2:6" ht="15" customHeight="1" x14ac:dyDescent="0.25">
      <c r="B35" s="2"/>
      <c r="C35" s="5"/>
      <c r="D35" s="411"/>
      <c r="E35" s="412"/>
      <c r="F35" s="411"/>
    </row>
    <row r="36" spans="2:6" ht="18" x14ac:dyDescent="0.25">
      <c r="B36" s="2" t="s">
        <v>508</v>
      </c>
      <c r="C36" s="5"/>
      <c r="D36" s="411"/>
      <c r="E36" s="412"/>
      <c r="F36" s="411"/>
    </row>
    <row r="37" spans="2:6" ht="18" x14ac:dyDescent="0.25">
      <c r="B37" s="4" t="s">
        <v>509</v>
      </c>
      <c r="C37" s="3" t="s">
        <v>510</v>
      </c>
      <c r="D37" s="413">
        <v>0</v>
      </c>
      <c r="E37" s="414"/>
      <c r="F37" s="413">
        <v>0</v>
      </c>
    </row>
    <row r="38" spans="2:6" ht="18" x14ac:dyDescent="0.25">
      <c r="B38" s="4" t="s">
        <v>511</v>
      </c>
      <c r="C38" s="3">
        <v>29</v>
      </c>
      <c r="D38" s="416">
        <v>0</v>
      </c>
      <c r="E38" s="513"/>
      <c r="F38" s="416">
        <v>0</v>
      </c>
    </row>
    <row r="39" spans="2:6" ht="8.1" customHeight="1" x14ac:dyDescent="0.25">
      <c r="B39" s="4"/>
      <c r="C39" s="3"/>
      <c r="D39" s="416"/>
      <c r="E39" s="414"/>
      <c r="F39" s="416"/>
    </row>
    <row r="40" spans="2:6" ht="18.75" thickBot="1" x14ac:dyDescent="0.3">
      <c r="B40" s="2" t="s">
        <v>512</v>
      </c>
      <c r="C40" s="5"/>
      <c r="D40" s="511">
        <f>SUM(D37:D38)</f>
        <v>0</v>
      </c>
      <c r="E40" s="514"/>
      <c r="F40" s="511">
        <f>SUM(F37:F38)</f>
        <v>0</v>
      </c>
    </row>
    <row r="41" spans="2:6" ht="15" customHeight="1" x14ac:dyDescent="0.25">
      <c r="B41" s="2"/>
      <c r="C41" s="5"/>
      <c r="D41" s="411"/>
      <c r="E41" s="412"/>
      <c r="F41" s="411"/>
    </row>
    <row r="42" spans="2:6" ht="18.75" thickBot="1" x14ac:dyDescent="0.3">
      <c r="B42" s="243" t="s">
        <v>513</v>
      </c>
      <c r="C42" s="244"/>
      <c r="D42" s="417">
        <f>D34+D40</f>
        <v>0</v>
      </c>
      <c r="E42" s="418"/>
      <c r="F42" s="417">
        <f>F34+F40</f>
        <v>0</v>
      </c>
    </row>
    <row r="43" spans="2:6" ht="15" customHeight="1" thickBot="1" x14ac:dyDescent="0.3">
      <c r="B43" s="2"/>
      <c r="C43" s="5"/>
      <c r="D43" s="411"/>
      <c r="E43" s="412"/>
      <c r="F43" s="411"/>
    </row>
    <row r="44" spans="2:6" ht="18.75" thickBot="1" x14ac:dyDescent="0.3">
      <c r="B44" s="241" t="s">
        <v>514</v>
      </c>
      <c r="C44" s="242"/>
      <c r="D44" s="420" t="e">
        <f>D25-D42</f>
        <v>#REF!</v>
      </c>
      <c r="E44" s="421"/>
      <c r="F44" s="420" t="e">
        <f>F25-F42</f>
        <v>#REF!</v>
      </c>
    </row>
    <row r="45" spans="2:6" ht="18" x14ac:dyDescent="0.25">
      <c r="B45" s="4"/>
      <c r="C45" s="3"/>
      <c r="D45" s="419"/>
      <c r="E45" s="414"/>
      <c r="F45" s="419"/>
    </row>
    <row r="46" spans="2:6" ht="18" x14ac:dyDescent="0.25">
      <c r="B46" s="2" t="s">
        <v>515</v>
      </c>
      <c r="C46" s="5"/>
      <c r="D46" s="411"/>
      <c r="E46" s="412"/>
      <c r="F46" s="411"/>
    </row>
    <row r="47" spans="2:6" ht="18" x14ac:dyDescent="0.25">
      <c r="B47" s="4" t="s">
        <v>516</v>
      </c>
      <c r="C47" s="3"/>
      <c r="D47" s="416">
        <f>'Inc. &amp; Exp.'!E34</f>
        <v>2174667.2700000009</v>
      </c>
      <c r="E47" s="414"/>
      <c r="F47" s="416" t="e">
        <f>'Rec. &amp; Pay.'!I33</f>
        <v>#REF!</v>
      </c>
    </row>
    <row r="48" spans="2:6" ht="5.0999999999999996" customHeight="1" x14ac:dyDescent="0.25">
      <c r="B48" s="4"/>
      <c r="C48" s="3"/>
      <c r="D48" s="416"/>
      <c r="E48" s="414"/>
      <c r="F48" s="416"/>
    </row>
    <row r="49" spans="2:6" ht="18" x14ac:dyDescent="0.25">
      <c r="B49" s="4" t="s">
        <v>517</v>
      </c>
      <c r="C49" s="3"/>
      <c r="D49" s="416" t="e">
        <f>F51</f>
        <v>#REF!</v>
      </c>
      <c r="E49" s="414"/>
      <c r="F49" s="416">
        <v>325848.86</v>
      </c>
    </row>
    <row r="50" spans="2:6" ht="9.9499999999999993" customHeight="1" thickBot="1" x14ac:dyDescent="0.3">
      <c r="B50" s="4"/>
      <c r="C50" s="3"/>
      <c r="D50" s="416"/>
      <c r="E50" s="414"/>
      <c r="F50" s="416"/>
    </row>
    <row r="51" spans="2:6" ht="18.75" thickBot="1" x14ac:dyDescent="0.3">
      <c r="B51" s="241" t="s">
        <v>518</v>
      </c>
      <c r="C51" s="242"/>
      <c r="D51" s="420" t="e">
        <f>SUM(D47:D49)</f>
        <v>#REF!</v>
      </c>
      <c r="E51" s="421"/>
      <c r="F51" s="420" t="e">
        <f>SUM(F47:F49)</f>
        <v>#REF!</v>
      </c>
    </row>
    <row r="52" spans="2:6" ht="18" x14ac:dyDescent="0.25">
      <c r="B52" s="299"/>
      <c r="C52" s="300"/>
      <c r="D52" s="422"/>
      <c r="E52" s="423"/>
      <c r="F52" s="422"/>
    </row>
    <row r="53" spans="2:6" ht="18" x14ac:dyDescent="0.25">
      <c r="B53" s="299"/>
      <c r="C53" s="300"/>
      <c r="D53" s="422"/>
      <c r="E53" s="423"/>
      <c r="F53" s="422"/>
    </row>
    <row r="54" spans="2:6" ht="18" x14ac:dyDescent="0.25">
      <c r="B54" s="299"/>
      <c r="C54" s="300"/>
      <c r="D54" s="422"/>
      <c r="E54" s="423"/>
      <c r="F54" s="422"/>
    </row>
    <row r="55" spans="2:6" ht="18" x14ac:dyDescent="0.25">
      <c r="B55" s="299"/>
      <c r="C55" s="300"/>
      <c r="D55" s="422"/>
      <c r="E55" s="423"/>
      <c r="F55" s="422"/>
    </row>
    <row r="56" spans="2:6" ht="18" x14ac:dyDescent="0.25">
      <c r="B56" s="299"/>
      <c r="C56" s="300"/>
      <c r="D56" s="422"/>
      <c r="E56" s="423"/>
      <c r="F56" s="422"/>
    </row>
    <row r="57" spans="2:6" ht="18" x14ac:dyDescent="0.25">
      <c r="B57" s="302"/>
      <c r="C57" s="300"/>
      <c r="D57" s="422"/>
      <c r="E57" s="423"/>
      <c r="F57" s="422"/>
    </row>
    <row r="58" spans="2:6" ht="18" x14ac:dyDescent="0.25">
      <c r="B58" s="301"/>
      <c r="C58" s="963"/>
      <c r="D58" s="963"/>
      <c r="E58" s="963"/>
      <c r="F58" s="963"/>
    </row>
    <row r="59" spans="2:6" s="304" customFormat="1" ht="15.75" x14ac:dyDescent="0.25">
      <c r="B59" s="303" t="s">
        <v>1683</v>
      </c>
      <c r="C59" s="958" t="s">
        <v>1684</v>
      </c>
      <c r="D59" s="958"/>
      <c r="E59" s="958"/>
      <c r="F59" s="958"/>
    </row>
    <row r="60" spans="2:6" x14ac:dyDescent="0.25">
      <c r="D60" s="600" t="e">
        <f>D44-D51</f>
        <v>#REF!</v>
      </c>
      <c r="E60" s="408"/>
      <c r="F60" s="498" t="e">
        <f>F44-F51</f>
        <v>#REF!</v>
      </c>
    </row>
    <row r="276" spans="4:4" x14ac:dyDescent="0.25">
      <c r="D276" s="37"/>
    </row>
  </sheetData>
  <protectedRanges>
    <protectedRange sqref="F49" name="Range1"/>
  </protectedRanges>
  <mergeCells count="6">
    <mergeCell ref="C59:F59"/>
    <mergeCell ref="B4:F4"/>
    <mergeCell ref="B2:F2"/>
    <mergeCell ref="B3:F3"/>
    <mergeCell ref="B5:F5"/>
    <mergeCell ref="C58:F58"/>
  </mergeCells>
  <printOptions horizontalCentered="1"/>
  <pageMargins left="0.27559055118110237" right="0.31496062992125984" top="0.39370078740157483" bottom="0.39370078740157483" header="0.27559055118110237" footer="0.27559055118110237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2:S278"/>
  <sheetViews>
    <sheetView showGridLines="0" workbookViewId="0">
      <pane xSplit="1" ySplit="6" topLeftCell="B58" activePane="bottomRight" state="frozen"/>
      <selection pane="topRight" activeCell="B1" sqref="B1"/>
      <selection pane="bottomLeft" activeCell="A7" sqref="A7"/>
      <selection pane="bottomRight" activeCell="F67" sqref="F67"/>
    </sheetView>
  </sheetViews>
  <sheetFormatPr defaultRowHeight="20.100000000000001" customHeight="1" x14ac:dyDescent="0.3"/>
  <cols>
    <col min="1" max="1" width="9.140625" style="131"/>
    <col min="2" max="2" width="48.5703125" style="131" customWidth="1"/>
    <col min="3" max="3" width="0" style="131" hidden="1" customWidth="1"/>
    <col min="4" max="4" width="6.7109375" style="131" customWidth="1"/>
    <col min="5" max="5" width="10.7109375" style="131" customWidth="1"/>
    <col min="6" max="6" width="20.7109375" style="131" customWidth="1"/>
    <col min="7" max="7" width="7.7109375" style="131" customWidth="1"/>
    <col min="8" max="8" width="20.7109375" style="131" customWidth="1"/>
    <col min="9" max="9" width="9.140625" style="131"/>
    <col min="10" max="10" width="15.7109375" style="599" customWidth="1"/>
    <col min="11" max="14" width="9.140625" style="131"/>
    <col min="15" max="15" width="36.140625" style="131" customWidth="1"/>
    <col min="16" max="16" width="17.28515625" style="131" customWidth="1"/>
    <col min="17" max="17" width="16.5703125" style="131" customWidth="1"/>
    <col min="18" max="16384" width="9.140625" style="131"/>
  </cols>
  <sheetData>
    <row r="2" spans="2:8" ht="18" customHeight="1" x14ac:dyDescent="0.3">
      <c r="B2" s="964" t="s">
        <v>1686</v>
      </c>
      <c r="C2" s="964"/>
      <c r="D2" s="964"/>
      <c r="E2" s="964"/>
      <c r="F2" s="964"/>
      <c r="G2" s="964"/>
      <c r="H2" s="964"/>
    </row>
    <row r="3" spans="2:8" ht="18" customHeight="1" x14ac:dyDescent="0.3">
      <c r="B3" s="965" t="str">
        <f>'Bal. Sheet'!B5:F5</f>
        <v>31st DECEMBER 2013 AND 2014</v>
      </c>
      <c r="C3" s="965"/>
      <c r="D3" s="965"/>
      <c r="E3" s="965"/>
      <c r="F3" s="965"/>
      <c r="G3" s="965"/>
      <c r="H3" s="965"/>
    </row>
    <row r="4" spans="2:8" ht="12" customHeight="1" x14ac:dyDescent="0.3">
      <c r="B4" s="38"/>
      <c r="C4" s="38"/>
      <c r="D4" s="38"/>
      <c r="E4" s="41"/>
      <c r="F4" s="132"/>
      <c r="G4" s="41"/>
      <c r="H4" s="132"/>
    </row>
    <row r="5" spans="2:8" ht="18" customHeight="1" x14ac:dyDescent="0.3">
      <c r="B5" s="516"/>
      <c r="C5" s="380"/>
      <c r="D5" s="380"/>
      <c r="E5" s="517"/>
      <c r="F5" s="518">
        <v>2014</v>
      </c>
      <c r="G5" s="517"/>
      <c r="H5" s="518">
        <v>2013</v>
      </c>
    </row>
    <row r="6" spans="2:8" ht="18" customHeight="1" thickBot="1" x14ac:dyDescent="0.35">
      <c r="B6" s="519" t="s">
        <v>761</v>
      </c>
      <c r="C6" s="520"/>
      <c r="D6" s="520"/>
      <c r="E6" s="198" t="s">
        <v>489</v>
      </c>
      <c r="F6" s="521" t="s">
        <v>487</v>
      </c>
      <c r="G6" s="522"/>
      <c r="H6" s="521" t="s">
        <v>487</v>
      </c>
    </row>
    <row r="7" spans="2:8" ht="5.0999999999999996" customHeight="1" x14ac:dyDescent="0.3">
      <c r="B7" s="295"/>
      <c r="C7" s="123"/>
      <c r="D7" s="123"/>
      <c r="E7" s="294"/>
      <c r="F7" s="523"/>
      <c r="G7" s="524"/>
      <c r="H7" s="523"/>
    </row>
    <row r="8" spans="2:8" ht="18" customHeight="1" x14ac:dyDescent="0.3">
      <c r="B8" s="43" t="s">
        <v>762</v>
      </c>
      <c r="C8" s="38"/>
      <c r="D8" s="38"/>
      <c r="E8" s="41"/>
      <c r="F8" s="132"/>
      <c r="G8" s="41"/>
      <c r="H8" s="132"/>
    </row>
    <row r="9" spans="2:8" ht="12" customHeight="1" x14ac:dyDescent="0.3">
      <c r="B9" s="43"/>
      <c r="C9" s="38"/>
      <c r="D9" s="38"/>
      <c r="E9" s="41"/>
      <c r="F9" s="132"/>
      <c r="G9" s="41"/>
      <c r="H9" s="132"/>
    </row>
    <row r="10" spans="2:8" ht="18" customHeight="1" x14ac:dyDescent="0.3">
      <c r="B10" s="38" t="s">
        <v>452</v>
      </c>
      <c r="C10" s="38" t="s">
        <v>763</v>
      </c>
      <c r="D10" s="38"/>
      <c r="E10" s="41">
        <v>7</v>
      </c>
      <c r="F10" s="48">
        <f>'Rec. &amp; Pay.'!E15</f>
        <v>5018692.24</v>
      </c>
      <c r="G10" s="133"/>
      <c r="H10" s="48">
        <f>'Rec. &amp; Pay.'!I15</f>
        <v>6046976</v>
      </c>
    </row>
    <row r="11" spans="2:8" ht="18" customHeight="1" x14ac:dyDescent="0.3">
      <c r="B11" s="38" t="s">
        <v>559</v>
      </c>
      <c r="C11" s="38" t="s">
        <v>764</v>
      </c>
      <c r="D11" s="38"/>
      <c r="E11" s="41" t="s">
        <v>765</v>
      </c>
      <c r="F11" s="48">
        <f>'Rec. &amp; Pay.'!E10+'Rec. &amp; Pay.'!E11+'Rec. &amp; Pay.'!E12+'Rec. &amp; Pay.'!E13+'Rec. &amp; Pay.'!E14+'Rec. &amp; Pay.'!E16+'Rec. &amp; Pay.'!E17</f>
        <v>719210.43</v>
      </c>
      <c r="G11" s="133"/>
      <c r="H11" s="48">
        <f>'Rec. &amp; Pay.'!I10+'Rec. &amp; Pay.'!I11+'Rec. &amp; Pay.'!I12+'Rec. &amp; Pay.'!I13+'Rec. &amp; Pay.'!I14+'Rec. &amp; Pay.'!I16+'Rec. &amp; Pay.'!I17</f>
        <v>520243.6</v>
      </c>
    </row>
    <row r="12" spans="2:8" ht="18" customHeight="1" x14ac:dyDescent="0.3">
      <c r="B12" s="38" t="str">
        <f>IF(F12&gt;=0,"Increase in Other Receivables","Decrease in Other Receivables")</f>
        <v>Increase in Other Receivables</v>
      </c>
      <c r="C12" s="38"/>
      <c r="D12" s="38"/>
      <c r="E12" s="41"/>
      <c r="F12" s="48">
        <f>P94</f>
        <v>0</v>
      </c>
      <c r="G12" s="133"/>
      <c r="H12" s="48">
        <f>Q94</f>
        <v>0</v>
      </c>
    </row>
    <row r="13" spans="2:8" ht="5.0999999999999996" customHeight="1" x14ac:dyDescent="0.3">
      <c r="B13" s="38"/>
      <c r="C13" s="38"/>
      <c r="D13" s="38"/>
      <c r="E13" s="41"/>
      <c r="F13" s="48"/>
      <c r="G13" s="133"/>
      <c r="H13" s="48"/>
    </row>
    <row r="14" spans="2:8" ht="18" customHeight="1" thickBot="1" x14ac:dyDescent="0.35">
      <c r="B14" s="44" t="s">
        <v>766</v>
      </c>
      <c r="C14" s="44"/>
      <c r="D14" s="44"/>
      <c r="E14" s="46"/>
      <c r="F14" s="47">
        <f>SUM(F10:F13)</f>
        <v>5737902.6699999999</v>
      </c>
      <c r="G14" s="50"/>
      <c r="H14" s="47">
        <f>SUM(H10:H13)</f>
        <v>6567219.5999999996</v>
      </c>
    </row>
    <row r="15" spans="2:8" ht="9.9499999999999993" customHeight="1" thickTop="1" x14ac:dyDescent="0.3">
      <c r="B15" s="38"/>
      <c r="C15" s="38"/>
      <c r="D15" s="38"/>
      <c r="E15" s="41"/>
      <c r="F15" s="48"/>
      <c r="G15" s="133"/>
      <c r="H15" s="48"/>
    </row>
    <row r="16" spans="2:8" ht="18" customHeight="1" x14ac:dyDescent="0.3">
      <c r="B16" s="43" t="s">
        <v>767</v>
      </c>
      <c r="C16" s="38"/>
      <c r="D16" s="38"/>
      <c r="E16" s="41"/>
      <c r="F16" s="48"/>
      <c r="G16" s="133"/>
      <c r="H16" s="48"/>
    </row>
    <row r="17" spans="2:8" ht="5.0999999999999996" customHeight="1" x14ac:dyDescent="0.3">
      <c r="B17" s="43"/>
      <c r="C17" s="38"/>
      <c r="D17" s="38"/>
      <c r="E17" s="41"/>
      <c r="F17" s="48"/>
      <c r="G17" s="133"/>
      <c r="H17" s="48"/>
    </row>
    <row r="18" spans="2:8" ht="18" customHeight="1" x14ac:dyDescent="0.3">
      <c r="B18" s="38" t="s">
        <v>444</v>
      </c>
      <c r="C18" s="38" t="s">
        <v>768</v>
      </c>
      <c r="D18" s="38"/>
      <c r="E18" s="41">
        <v>10</v>
      </c>
      <c r="F18" s="48">
        <f>'Rec. &amp; Pay.'!E22</f>
        <v>1631630.7</v>
      </c>
      <c r="G18" s="133"/>
      <c r="H18" s="48">
        <f>'Rec. &amp; Pay.'!I22</f>
        <v>777941.64000000013</v>
      </c>
    </row>
    <row r="19" spans="2:8" ht="18" customHeight="1" x14ac:dyDescent="0.3">
      <c r="B19" s="38" t="s">
        <v>752</v>
      </c>
      <c r="C19" s="38" t="s">
        <v>769</v>
      </c>
      <c r="D19" s="38"/>
      <c r="E19" s="41">
        <v>11</v>
      </c>
      <c r="F19" s="48">
        <f>'Rec. &amp; Pay.'!E23</f>
        <v>1246406.8</v>
      </c>
      <c r="G19" s="133"/>
      <c r="H19" s="48">
        <f>'Rec. &amp; Pay.'!I23</f>
        <v>1357404.77</v>
      </c>
    </row>
    <row r="20" spans="2:8" ht="18" customHeight="1" x14ac:dyDescent="0.3">
      <c r="B20" s="38" t="s">
        <v>538</v>
      </c>
      <c r="C20" s="38" t="s">
        <v>770</v>
      </c>
      <c r="D20" s="38"/>
      <c r="E20" s="41">
        <v>13</v>
      </c>
      <c r="F20" s="48">
        <f>'Rec. &amp; Pay.'!E24</f>
        <v>0</v>
      </c>
      <c r="G20" s="133"/>
      <c r="H20" s="48">
        <f>'Rec. &amp; Pay.'!I24</f>
        <v>0</v>
      </c>
    </row>
    <row r="21" spans="2:8" ht="18" customHeight="1" x14ac:dyDescent="0.3">
      <c r="B21" s="38" t="s">
        <v>771</v>
      </c>
      <c r="C21" s="38"/>
      <c r="D21" s="38"/>
      <c r="E21" s="41">
        <v>14</v>
      </c>
      <c r="F21" s="48">
        <f>'Rec. &amp; Pay.'!E25</f>
        <v>0</v>
      </c>
      <c r="G21" s="133"/>
      <c r="H21" s="48">
        <f>'Rec. &amp; Pay.'!I25</f>
        <v>0</v>
      </c>
    </row>
    <row r="22" spans="2:8" ht="18" customHeight="1" x14ac:dyDescent="0.3">
      <c r="B22" s="38" t="s">
        <v>754</v>
      </c>
      <c r="C22" s="38" t="s">
        <v>772</v>
      </c>
      <c r="D22" s="38"/>
      <c r="E22" s="41">
        <v>15</v>
      </c>
      <c r="F22" s="48">
        <f>'Rec. &amp; Pay.'!E26</f>
        <v>5125</v>
      </c>
      <c r="G22" s="133"/>
      <c r="H22" s="48">
        <f>'Rec. &amp; Pay.'!I26</f>
        <v>3945</v>
      </c>
    </row>
    <row r="23" spans="2:8" ht="18" customHeight="1" x14ac:dyDescent="0.3">
      <c r="B23" s="38" t="s">
        <v>755</v>
      </c>
      <c r="C23" s="38"/>
      <c r="D23" s="38"/>
      <c r="E23" s="41">
        <v>16</v>
      </c>
      <c r="F23" s="48">
        <f>'Rec. &amp; Pay.'!E27</f>
        <v>680072.9</v>
      </c>
      <c r="G23" s="133"/>
      <c r="H23" s="48">
        <f>'Rec. &amp; Pay.'!I27</f>
        <v>860354.75</v>
      </c>
    </row>
    <row r="24" spans="2:8" ht="18" customHeight="1" x14ac:dyDescent="0.3">
      <c r="B24" s="38" t="str">
        <f>IF(F24&gt;=0,"Increase in Other Payables","Decrease in Other Payables")</f>
        <v>Increase in Other Payables</v>
      </c>
      <c r="C24" s="38"/>
      <c r="D24" s="38"/>
      <c r="E24" s="41"/>
      <c r="F24" s="48">
        <f>P87</f>
        <v>5307.1</v>
      </c>
      <c r="G24" s="133"/>
      <c r="H24" s="48">
        <f>'Cash Flow.'!Q87</f>
        <v>0</v>
      </c>
    </row>
    <row r="25" spans="2:8" ht="5.0999999999999996" customHeight="1" x14ac:dyDescent="0.3">
      <c r="B25" s="38"/>
      <c r="C25" s="38"/>
      <c r="D25" s="38"/>
      <c r="E25" s="41"/>
      <c r="F25" s="48"/>
      <c r="G25" s="133"/>
      <c r="H25" s="48"/>
    </row>
    <row r="26" spans="2:8" ht="18" customHeight="1" thickBot="1" x14ac:dyDescent="0.35">
      <c r="B26" s="44" t="s">
        <v>773</v>
      </c>
      <c r="C26" s="45"/>
      <c r="D26" s="45"/>
      <c r="E26" s="134"/>
      <c r="F26" s="47">
        <f>SUM(F18:F25)</f>
        <v>3568542.5</v>
      </c>
      <c r="G26" s="50"/>
      <c r="H26" s="47">
        <f>SUM(H18:H25)</f>
        <v>2999646.16</v>
      </c>
    </row>
    <row r="27" spans="2:8" ht="9.9499999999999993" customHeight="1" thickTop="1" x14ac:dyDescent="0.3">
      <c r="B27" s="38"/>
      <c r="C27" s="38"/>
      <c r="D27" s="38"/>
      <c r="E27" s="41"/>
      <c r="F27" s="48"/>
      <c r="G27" s="133"/>
      <c r="H27" s="48"/>
    </row>
    <row r="28" spans="2:8" ht="18" customHeight="1" thickBot="1" x14ac:dyDescent="0.35">
      <c r="B28" s="235" t="s">
        <v>774</v>
      </c>
      <c r="C28" s="236"/>
      <c r="D28" s="236"/>
      <c r="E28" s="240"/>
      <c r="F28" s="238">
        <f>F14-F26</f>
        <v>2169360.17</v>
      </c>
      <c r="G28" s="239"/>
      <c r="H28" s="238">
        <f>H14-H26</f>
        <v>3567573.4399999995</v>
      </c>
    </row>
    <row r="29" spans="2:8" ht="9.9499999999999993" customHeight="1" x14ac:dyDescent="0.3">
      <c r="B29" s="38"/>
      <c r="C29" s="38"/>
      <c r="D29" s="38"/>
      <c r="E29" s="41"/>
      <c r="F29" s="48"/>
      <c r="G29" s="133"/>
      <c r="H29" s="48"/>
    </row>
    <row r="30" spans="2:8" ht="18" customHeight="1" x14ac:dyDescent="0.3">
      <c r="B30" s="130" t="s">
        <v>775</v>
      </c>
      <c r="C30" s="38"/>
      <c r="D30" s="38"/>
      <c r="E30" s="41"/>
      <c r="F30" s="48"/>
      <c r="G30" s="133"/>
      <c r="H30" s="48"/>
    </row>
    <row r="31" spans="2:8" ht="9.9499999999999993" customHeight="1" x14ac:dyDescent="0.3">
      <c r="B31" s="43"/>
      <c r="C31" s="38"/>
      <c r="D31" s="38"/>
      <c r="E31" s="41"/>
      <c r="F31" s="48"/>
      <c r="G31" s="133"/>
      <c r="H31" s="48"/>
    </row>
    <row r="32" spans="2:8" ht="18" customHeight="1" x14ac:dyDescent="0.3">
      <c r="B32" s="43" t="s">
        <v>776</v>
      </c>
      <c r="C32" s="38"/>
      <c r="D32" s="38"/>
      <c r="E32" s="41"/>
      <c r="F32" s="48"/>
      <c r="G32" s="133"/>
      <c r="H32" s="48"/>
    </row>
    <row r="33" spans="2:8" ht="5.0999999999999996" customHeight="1" x14ac:dyDescent="0.3">
      <c r="B33" s="43"/>
      <c r="C33" s="38"/>
      <c r="D33" s="38"/>
      <c r="E33" s="41"/>
      <c r="F33" s="48"/>
      <c r="G33" s="133"/>
      <c r="H33" s="48"/>
    </row>
    <row r="34" spans="2:8" ht="18" customHeight="1" x14ac:dyDescent="0.3">
      <c r="B34" s="135" t="s">
        <v>529</v>
      </c>
      <c r="C34" s="38" t="s">
        <v>777</v>
      </c>
      <c r="D34" s="38"/>
      <c r="E34" s="41">
        <v>17</v>
      </c>
      <c r="F34" s="48" t="e">
        <f>'Rec. &amp; Pay.'!E28</f>
        <v>#REF!</v>
      </c>
      <c r="G34" s="133"/>
      <c r="H34" s="48" t="e">
        <f>'Rec. &amp; Pay.'!I28</f>
        <v>#REF!</v>
      </c>
    </row>
    <row r="35" spans="2:8" ht="18" customHeight="1" x14ac:dyDescent="0.3">
      <c r="B35" s="38" t="s">
        <v>778</v>
      </c>
      <c r="C35" s="38" t="s">
        <v>779</v>
      </c>
      <c r="D35" s="38"/>
      <c r="E35" s="41"/>
      <c r="F35" s="48">
        <v>0</v>
      </c>
      <c r="G35" s="133"/>
      <c r="H35" s="48">
        <v>0</v>
      </c>
    </row>
    <row r="36" spans="2:8" ht="18" customHeight="1" x14ac:dyDescent="0.3">
      <c r="B36" s="38" t="s">
        <v>780</v>
      </c>
      <c r="C36" s="38" t="s">
        <v>781</v>
      </c>
      <c r="D36" s="38"/>
      <c r="E36" s="41">
        <v>18</v>
      </c>
      <c r="F36" s="48">
        <f>'Rec. &amp; Pay.'!E29</f>
        <v>136226.57</v>
      </c>
      <c r="G36" s="133"/>
      <c r="H36" s="48">
        <f>'Rec. &amp; Pay.'!I29</f>
        <v>0</v>
      </c>
    </row>
    <row r="37" spans="2:8" ht="5.0999999999999996" customHeight="1" x14ac:dyDescent="0.3">
      <c r="B37" s="38"/>
      <c r="C37" s="38"/>
      <c r="D37" s="38"/>
      <c r="E37" s="41"/>
      <c r="F37" s="48"/>
      <c r="G37" s="133"/>
      <c r="H37" s="48"/>
    </row>
    <row r="38" spans="2:8" ht="18" customHeight="1" thickBot="1" x14ac:dyDescent="0.35">
      <c r="B38" s="44" t="s">
        <v>782</v>
      </c>
      <c r="C38" s="45"/>
      <c r="D38" s="45"/>
      <c r="E38" s="134"/>
      <c r="F38" s="47" t="e">
        <f>SUM(F34:F37)</f>
        <v>#REF!</v>
      </c>
      <c r="G38" s="136"/>
      <c r="H38" s="47" t="e">
        <f>SUM(H34:H37)</f>
        <v>#REF!</v>
      </c>
    </row>
    <row r="39" spans="2:8" ht="9.9499999999999993" customHeight="1" thickTop="1" x14ac:dyDescent="0.3">
      <c r="B39" s="38"/>
      <c r="C39" s="38"/>
      <c r="D39" s="38"/>
      <c r="E39" s="41"/>
      <c r="F39" s="137"/>
      <c r="G39" s="97"/>
      <c r="H39" s="137"/>
    </row>
    <row r="40" spans="2:8" ht="18" customHeight="1" x14ac:dyDescent="0.3">
      <c r="B40" s="43" t="s">
        <v>783</v>
      </c>
      <c r="C40" s="38"/>
      <c r="D40" s="38"/>
      <c r="E40" s="41"/>
      <c r="F40" s="48"/>
      <c r="G40" s="133"/>
      <c r="H40" s="48"/>
    </row>
    <row r="41" spans="2:8" ht="5.0999999999999996" customHeight="1" x14ac:dyDescent="0.3">
      <c r="B41" s="43"/>
      <c r="C41" s="38"/>
      <c r="D41" s="38"/>
      <c r="E41" s="41"/>
      <c r="F41" s="48"/>
      <c r="G41" s="133"/>
      <c r="H41" s="48"/>
    </row>
    <row r="42" spans="2:8" ht="18" customHeight="1" x14ac:dyDescent="0.3">
      <c r="B42" s="135" t="s">
        <v>529</v>
      </c>
      <c r="C42" s="38" t="s">
        <v>777</v>
      </c>
      <c r="D42" s="38"/>
      <c r="E42" s="41"/>
      <c r="F42" s="48">
        <v>0</v>
      </c>
      <c r="G42" s="133"/>
      <c r="H42" s="48">
        <v>0</v>
      </c>
    </row>
    <row r="43" spans="2:8" ht="18" customHeight="1" x14ac:dyDescent="0.3">
      <c r="B43" s="38" t="s">
        <v>778</v>
      </c>
      <c r="C43" s="38" t="s">
        <v>779</v>
      </c>
      <c r="D43" s="38"/>
      <c r="E43" s="41"/>
      <c r="F43" s="48">
        <v>0</v>
      </c>
      <c r="G43" s="133"/>
      <c r="H43" s="48">
        <v>0</v>
      </c>
    </row>
    <row r="44" spans="2:8" ht="18" customHeight="1" x14ac:dyDescent="0.3">
      <c r="B44" s="38" t="s">
        <v>780</v>
      </c>
      <c r="C44" s="38" t="s">
        <v>781</v>
      </c>
      <c r="D44" s="38"/>
      <c r="E44" s="41"/>
      <c r="F44" s="48">
        <v>0</v>
      </c>
      <c r="G44" s="133"/>
      <c r="H44" s="48">
        <v>0</v>
      </c>
    </row>
    <row r="45" spans="2:8" ht="5.0999999999999996" customHeight="1" x14ac:dyDescent="0.3">
      <c r="B45" s="38"/>
      <c r="C45" s="38"/>
      <c r="D45" s="38"/>
      <c r="E45" s="41"/>
      <c r="F45" s="48"/>
      <c r="G45" s="133"/>
      <c r="H45" s="48"/>
    </row>
    <row r="46" spans="2:8" ht="18" customHeight="1" thickBot="1" x14ac:dyDescent="0.35">
      <c r="B46" s="44" t="s">
        <v>784</v>
      </c>
      <c r="C46" s="45"/>
      <c r="D46" s="45"/>
      <c r="E46" s="134"/>
      <c r="F46" s="47">
        <f>SUM(F42:F45)</f>
        <v>0</v>
      </c>
      <c r="G46" s="136"/>
      <c r="H46" s="47">
        <f>SUM(H42:H45)</f>
        <v>0</v>
      </c>
    </row>
    <row r="47" spans="2:8" ht="5.0999999999999996" customHeight="1" thickTop="1" x14ac:dyDescent="0.3">
      <c r="B47" s="38"/>
      <c r="C47" s="38"/>
      <c r="D47" s="38"/>
      <c r="E47" s="41"/>
      <c r="F47" s="48"/>
      <c r="G47" s="133"/>
      <c r="H47" s="48"/>
    </row>
    <row r="48" spans="2:8" ht="18" customHeight="1" thickBot="1" x14ac:dyDescent="0.35">
      <c r="B48" s="235" t="s">
        <v>785</v>
      </c>
      <c r="C48" s="236"/>
      <c r="D48" s="236"/>
      <c r="E48" s="237"/>
      <c r="F48" s="238" t="e">
        <f>F46-F38</f>
        <v>#REF!</v>
      </c>
      <c r="G48" s="239"/>
      <c r="H48" s="238" t="e">
        <f>H46-H38</f>
        <v>#REF!</v>
      </c>
    </row>
    <row r="49" spans="2:8" ht="9.9499999999999993" customHeight="1" x14ac:dyDescent="0.3">
      <c r="B49" s="38"/>
      <c r="C49" s="38"/>
      <c r="D49" s="38"/>
      <c r="E49" s="41"/>
      <c r="F49" s="137"/>
      <c r="G49" s="97"/>
      <c r="H49" s="137"/>
    </row>
    <row r="50" spans="2:8" ht="18" customHeight="1" x14ac:dyDescent="0.3">
      <c r="B50" s="130" t="s">
        <v>786</v>
      </c>
      <c r="C50" s="38"/>
      <c r="D50" s="38"/>
      <c r="E50" s="41"/>
      <c r="F50" s="48"/>
      <c r="G50" s="133"/>
      <c r="H50" s="48"/>
    </row>
    <row r="51" spans="2:8" ht="5.0999999999999996" customHeight="1" x14ac:dyDescent="0.3">
      <c r="B51" s="38"/>
      <c r="C51" s="38"/>
      <c r="D51" s="38"/>
      <c r="E51" s="41"/>
      <c r="F51" s="48"/>
      <c r="G51" s="133"/>
      <c r="H51" s="48"/>
    </row>
    <row r="52" spans="2:8" ht="18" customHeight="1" x14ac:dyDescent="0.3">
      <c r="B52" s="38" t="s">
        <v>787</v>
      </c>
      <c r="C52" s="38"/>
      <c r="D52" s="38"/>
      <c r="E52" s="41"/>
      <c r="F52" s="48"/>
      <c r="G52" s="133"/>
      <c r="H52" s="48"/>
    </row>
    <row r="53" spans="2:8" ht="18" customHeight="1" x14ac:dyDescent="0.3">
      <c r="B53" s="138" t="s">
        <v>788</v>
      </c>
      <c r="C53" s="139" t="s">
        <v>789</v>
      </c>
      <c r="D53" s="139"/>
      <c r="E53" s="41"/>
      <c r="F53" s="140">
        <v>0</v>
      </c>
      <c r="G53" s="141"/>
      <c r="H53" s="140">
        <v>0</v>
      </c>
    </row>
    <row r="54" spans="2:8" ht="18" customHeight="1" x14ac:dyDescent="0.3">
      <c r="B54" s="138" t="s">
        <v>790</v>
      </c>
      <c r="C54" s="139" t="s">
        <v>789</v>
      </c>
      <c r="D54" s="139"/>
      <c r="E54" s="41"/>
      <c r="F54" s="140">
        <v>0</v>
      </c>
      <c r="G54" s="141"/>
      <c r="H54" s="140">
        <v>0</v>
      </c>
    </row>
    <row r="55" spans="2:8" ht="5.0999999999999996" customHeight="1" x14ac:dyDescent="0.3">
      <c r="B55" s="138"/>
      <c r="C55" s="139"/>
      <c r="D55" s="139"/>
      <c r="E55" s="41"/>
      <c r="F55" s="140"/>
      <c r="G55" s="141"/>
      <c r="H55" s="140"/>
    </row>
    <row r="56" spans="2:8" ht="18" customHeight="1" thickBot="1" x14ac:dyDescent="0.35">
      <c r="B56" s="44" t="s">
        <v>791</v>
      </c>
      <c r="C56" s="38"/>
      <c r="D56" s="38"/>
      <c r="E56" s="41"/>
      <c r="F56" s="142">
        <f>F53-F54</f>
        <v>0</v>
      </c>
      <c r="G56" s="143"/>
      <c r="H56" s="142">
        <f>H53-H54</f>
        <v>0</v>
      </c>
    </row>
    <row r="57" spans="2:8" ht="9.9499999999999993" customHeight="1" thickTop="1" x14ac:dyDescent="0.3">
      <c r="B57" s="38"/>
      <c r="C57" s="38"/>
      <c r="D57" s="38"/>
      <c r="E57" s="41"/>
      <c r="F57" s="48"/>
      <c r="G57" s="133"/>
      <c r="H57" s="48"/>
    </row>
    <row r="58" spans="2:8" ht="18" customHeight="1" x14ac:dyDescent="0.3">
      <c r="B58" s="38" t="s">
        <v>792</v>
      </c>
      <c r="C58" s="38"/>
      <c r="D58" s="38"/>
      <c r="E58" s="41"/>
      <c r="F58" s="48"/>
      <c r="G58" s="133"/>
      <c r="H58" s="48"/>
    </row>
    <row r="59" spans="2:8" ht="18" customHeight="1" x14ac:dyDescent="0.3">
      <c r="B59" s="144" t="s">
        <v>788</v>
      </c>
      <c r="C59" s="139" t="s">
        <v>793</v>
      </c>
      <c r="D59" s="139"/>
      <c r="E59" s="41"/>
      <c r="F59" s="140">
        <v>0</v>
      </c>
      <c r="G59" s="141"/>
      <c r="H59" s="140">
        <v>0</v>
      </c>
    </row>
    <row r="60" spans="2:8" ht="18" customHeight="1" x14ac:dyDescent="0.3">
      <c r="B60" s="144" t="s">
        <v>790</v>
      </c>
      <c r="C60" s="139" t="s">
        <v>793</v>
      </c>
      <c r="D60" s="139"/>
      <c r="E60" s="41"/>
      <c r="F60" s="140">
        <v>0</v>
      </c>
      <c r="G60" s="141"/>
      <c r="H60" s="140">
        <v>0</v>
      </c>
    </row>
    <row r="61" spans="2:8" ht="5.0999999999999996" customHeight="1" x14ac:dyDescent="0.3">
      <c r="B61" s="144"/>
      <c r="C61" s="139"/>
      <c r="D61" s="139"/>
      <c r="E61" s="41"/>
      <c r="F61" s="140"/>
      <c r="G61" s="141"/>
      <c r="H61" s="140"/>
    </row>
    <row r="62" spans="2:8" ht="18" customHeight="1" thickBot="1" x14ac:dyDescent="0.35">
      <c r="B62" s="44" t="s">
        <v>794</v>
      </c>
      <c r="C62" s="38"/>
      <c r="D62" s="38"/>
      <c r="E62" s="40"/>
      <c r="F62" s="142">
        <f>F59-F60</f>
        <v>0</v>
      </c>
      <c r="G62" s="143"/>
      <c r="H62" s="142">
        <f>H59-H60</f>
        <v>0</v>
      </c>
    </row>
    <row r="63" spans="2:8" ht="9.9499999999999993" customHeight="1" thickTop="1" thickBot="1" x14ac:dyDescent="0.35">
      <c r="B63" s="38"/>
      <c r="C63" s="38"/>
      <c r="D63" s="38"/>
      <c r="E63" s="41"/>
      <c r="F63" s="48"/>
      <c r="G63" s="133"/>
      <c r="H63" s="48"/>
    </row>
    <row r="64" spans="2:8" ht="18" customHeight="1" thickBot="1" x14ac:dyDescent="0.35">
      <c r="B64" s="230" t="s">
        <v>795</v>
      </c>
      <c r="C64" s="231"/>
      <c r="D64" s="231"/>
      <c r="E64" s="232"/>
      <c r="F64" s="233" t="e">
        <f>SUM(F28,F48,F56,F62)</f>
        <v>#REF!</v>
      </c>
      <c r="G64" s="234"/>
      <c r="H64" s="233" t="e">
        <f>SUM(H28,H48,H56,H62)</f>
        <v>#REF!</v>
      </c>
    </row>
    <row r="65" spans="2:19" ht="12" customHeight="1" x14ac:dyDescent="0.3">
      <c r="B65" s="38"/>
      <c r="C65" s="38"/>
      <c r="D65" s="38"/>
      <c r="E65" s="41"/>
      <c r="F65" s="48"/>
      <c r="G65" s="133"/>
      <c r="H65" s="48"/>
    </row>
    <row r="66" spans="2:19" ht="18" customHeight="1" x14ac:dyDescent="0.3">
      <c r="B66" s="44" t="s">
        <v>796</v>
      </c>
      <c r="C66" s="45" t="s">
        <v>797</v>
      </c>
      <c r="D66" s="45"/>
      <c r="E66" s="46"/>
      <c r="F66" s="49" t="e">
        <f>H68</f>
        <v>#REF!</v>
      </c>
      <c r="G66" s="50"/>
      <c r="H66" s="49">
        <v>325848.86</v>
      </c>
    </row>
    <row r="67" spans="2:19" ht="12" customHeight="1" thickBot="1" x14ac:dyDescent="0.35">
      <c r="B67" s="43"/>
      <c r="C67" s="38"/>
      <c r="D67" s="38"/>
      <c r="E67" s="40"/>
      <c r="F67" s="145"/>
      <c r="G67" s="105"/>
      <c r="H67" s="145"/>
    </row>
    <row r="68" spans="2:19" ht="18" customHeight="1" thickBot="1" x14ac:dyDescent="0.35">
      <c r="B68" s="230" t="s">
        <v>798</v>
      </c>
      <c r="C68" s="231"/>
      <c r="D68" s="231"/>
      <c r="E68" s="232"/>
      <c r="F68" s="233" t="e">
        <f>SUM(F64:F67)</f>
        <v>#REF!</v>
      </c>
      <c r="G68" s="234"/>
      <c r="H68" s="233" t="e">
        <f>SUM(H64:H67)</f>
        <v>#REF!</v>
      </c>
    </row>
    <row r="69" spans="2:19" ht="20.100000000000001" customHeight="1" x14ac:dyDescent="0.3">
      <c r="F69" s="146" t="e">
        <f>'Bal. Sheet'!D11-'Cash Flow.'!F68</f>
        <v>#REF!</v>
      </c>
      <c r="G69" s="147"/>
      <c r="H69" s="146" t="e">
        <f>'Bal. Sheet'!F11-'Cash Flow.'!H68</f>
        <v>#REF!</v>
      </c>
    </row>
    <row r="78" spans="2:19" ht="20.100000000000001" customHeight="1" x14ac:dyDescent="0.3">
      <c r="M78" s="148"/>
      <c r="N78" s="148"/>
      <c r="O78" s="148"/>
      <c r="P78" s="148"/>
      <c r="Q78" s="148"/>
      <c r="R78" s="148"/>
      <c r="S78" s="148"/>
    </row>
    <row r="79" spans="2:19" ht="20.100000000000001" customHeight="1" thickBot="1" x14ac:dyDescent="0.35">
      <c r="M79" s="148"/>
      <c r="N79" s="148"/>
      <c r="O79" s="148"/>
      <c r="P79" s="148"/>
      <c r="Q79" s="148"/>
      <c r="R79" s="148"/>
      <c r="S79" s="148"/>
    </row>
    <row r="80" spans="2:19" ht="20.100000000000001" customHeight="1" x14ac:dyDescent="0.3">
      <c r="M80" s="148"/>
      <c r="N80" s="149"/>
      <c r="O80" s="150"/>
      <c r="P80" s="150"/>
      <c r="Q80" s="150"/>
      <c r="R80" s="151"/>
      <c r="S80" s="148"/>
    </row>
    <row r="81" spans="13:19" ht="20.100000000000001" customHeight="1" x14ac:dyDescent="0.3">
      <c r="M81" s="148"/>
      <c r="N81" s="152"/>
      <c r="O81" s="153" t="s">
        <v>805</v>
      </c>
      <c r="P81" s="154"/>
      <c r="Q81" s="154"/>
      <c r="R81" s="155"/>
      <c r="S81" s="148"/>
    </row>
    <row r="82" spans="13:19" ht="20.100000000000001" customHeight="1" x14ac:dyDescent="0.3">
      <c r="M82" s="148"/>
      <c r="N82" s="152"/>
      <c r="O82" s="154"/>
      <c r="P82" s="156" t="s">
        <v>806</v>
      </c>
      <c r="Q82" s="156" t="s">
        <v>807</v>
      </c>
      <c r="R82" s="155"/>
      <c r="S82" s="148"/>
    </row>
    <row r="83" spans="13:19" ht="20.100000000000001" customHeight="1" x14ac:dyDescent="0.3">
      <c r="M83" s="148"/>
      <c r="N83" s="152"/>
      <c r="O83" s="157" t="s">
        <v>492</v>
      </c>
      <c r="P83" s="158">
        <f>'Bal. Sheet'!D12-'Bal. Sheet'!F12</f>
        <v>5307.1</v>
      </c>
      <c r="Q83" s="154">
        <v>0</v>
      </c>
      <c r="R83" s="155"/>
      <c r="S83" s="148"/>
    </row>
    <row r="84" spans="13:19" ht="20.100000000000001" customHeight="1" x14ac:dyDescent="0.3">
      <c r="M84" s="148"/>
      <c r="N84" s="152"/>
      <c r="O84" s="157" t="s">
        <v>493</v>
      </c>
      <c r="P84" s="158">
        <f>'Bal. Sheet'!D13-'Bal. Sheet'!F13</f>
        <v>0</v>
      </c>
      <c r="Q84" s="154">
        <v>0</v>
      </c>
      <c r="R84" s="155"/>
      <c r="S84" s="148"/>
    </row>
    <row r="85" spans="13:19" ht="20.100000000000001" customHeight="1" x14ac:dyDescent="0.3">
      <c r="M85" s="148"/>
      <c r="N85" s="152"/>
      <c r="O85" s="157" t="s">
        <v>492</v>
      </c>
      <c r="P85" s="158">
        <f>'Bal. Sheet'!D18-'Bal. Sheet'!F18</f>
        <v>0</v>
      </c>
      <c r="Q85" s="154">
        <v>0</v>
      </c>
      <c r="R85" s="155"/>
      <c r="S85" s="148"/>
    </row>
    <row r="86" spans="13:19" ht="20.100000000000001" customHeight="1" x14ac:dyDescent="0.3">
      <c r="M86" s="148"/>
      <c r="N86" s="152"/>
      <c r="O86" s="157" t="s">
        <v>496</v>
      </c>
      <c r="P86" s="158">
        <f>'Bal. Sheet'!D19-'Bal. Sheet'!F19</f>
        <v>0</v>
      </c>
      <c r="Q86" s="154">
        <v>0</v>
      </c>
      <c r="R86" s="155"/>
      <c r="S86" s="148"/>
    </row>
    <row r="87" spans="13:19" ht="20.100000000000001" customHeight="1" thickBot="1" x14ac:dyDescent="0.35">
      <c r="M87" s="148"/>
      <c r="N87" s="152"/>
      <c r="O87" s="154"/>
      <c r="P87" s="159">
        <f>SUM(P83:P86)</f>
        <v>5307.1</v>
      </c>
      <c r="Q87" s="160">
        <f>SUM(Q83:Q86)</f>
        <v>0</v>
      </c>
      <c r="R87" s="155"/>
      <c r="S87" s="148"/>
    </row>
    <row r="88" spans="13:19" ht="20.100000000000001" customHeight="1" x14ac:dyDescent="0.3">
      <c r="M88" s="148"/>
      <c r="N88" s="152"/>
      <c r="O88" s="154"/>
      <c r="P88" s="154"/>
      <c r="Q88" s="154"/>
      <c r="R88" s="155"/>
      <c r="S88" s="148"/>
    </row>
    <row r="89" spans="13:19" ht="20.100000000000001" customHeight="1" x14ac:dyDescent="0.3">
      <c r="M89" s="148"/>
      <c r="N89" s="152"/>
      <c r="O89" s="153" t="s">
        <v>808</v>
      </c>
      <c r="P89" s="154"/>
      <c r="Q89" s="154"/>
      <c r="R89" s="155"/>
      <c r="S89" s="148"/>
    </row>
    <row r="90" spans="13:19" ht="20.100000000000001" customHeight="1" x14ac:dyDescent="0.3">
      <c r="M90" s="148"/>
      <c r="N90" s="152"/>
      <c r="O90" s="154"/>
      <c r="P90" s="154"/>
      <c r="Q90" s="154"/>
      <c r="R90" s="155"/>
      <c r="S90" s="148"/>
    </row>
    <row r="91" spans="13:19" ht="20.100000000000001" customHeight="1" x14ac:dyDescent="0.3">
      <c r="M91" s="148"/>
      <c r="N91" s="152"/>
      <c r="O91" s="157" t="s">
        <v>503</v>
      </c>
      <c r="P91" s="158">
        <f>'Bal. Sheet'!D30-'Bal. Sheet'!F30</f>
        <v>0</v>
      </c>
      <c r="Q91" s="154">
        <v>0</v>
      </c>
      <c r="R91" s="155"/>
      <c r="S91" s="148"/>
    </row>
    <row r="92" spans="13:19" ht="20.100000000000001" customHeight="1" x14ac:dyDescent="0.3">
      <c r="M92" s="148"/>
      <c r="N92" s="152"/>
      <c r="O92" s="157" t="s">
        <v>504</v>
      </c>
      <c r="P92" s="158">
        <f>'Bal. Sheet'!D31-'Bal. Sheet'!F31</f>
        <v>0</v>
      </c>
      <c r="Q92" s="154">
        <v>0</v>
      </c>
      <c r="R92" s="155"/>
      <c r="S92" s="148"/>
    </row>
    <row r="93" spans="13:19" ht="20.100000000000001" customHeight="1" x14ac:dyDescent="0.3">
      <c r="M93" s="148"/>
      <c r="N93" s="152"/>
      <c r="O93" s="157" t="s">
        <v>505</v>
      </c>
      <c r="P93" s="158">
        <f>'Bal. Sheet'!D32-'Bal. Sheet'!F32</f>
        <v>0</v>
      </c>
      <c r="Q93" s="154">
        <v>0</v>
      </c>
      <c r="R93" s="155"/>
      <c r="S93" s="148"/>
    </row>
    <row r="94" spans="13:19" ht="20.100000000000001" customHeight="1" thickBot="1" x14ac:dyDescent="0.35">
      <c r="M94" s="148"/>
      <c r="N94" s="152"/>
      <c r="O94" s="154"/>
      <c r="P94" s="159">
        <f>SUM(P91:P93)</f>
        <v>0</v>
      </c>
      <c r="Q94" s="160">
        <f>SUM(Q91:Q93)</f>
        <v>0</v>
      </c>
      <c r="R94" s="155"/>
      <c r="S94" s="148"/>
    </row>
    <row r="95" spans="13:19" ht="20.100000000000001" customHeight="1" thickBot="1" x14ac:dyDescent="0.35">
      <c r="M95" s="148"/>
      <c r="N95" s="161"/>
      <c r="O95" s="162"/>
      <c r="P95" s="162"/>
      <c r="Q95" s="162"/>
      <c r="R95" s="163"/>
      <c r="S95" s="148"/>
    </row>
    <row r="96" spans="13:19" ht="20.100000000000001" customHeight="1" x14ac:dyDescent="0.3">
      <c r="M96" s="148"/>
      <c r="N96" s="148"/>
      <c r="O96" s="148"/>
      <c r="P96" s="148"/>
      <c r="Q96" s="148"/>
      <c r="R96" s="148"/>
      <c r="S96" s="148"/>
    </row>
    <row r="97" spans="13:19" ht="20.100000000000001" customHeight="1" x14ac:dyDescent="0.3">
      <c r="M97" s="148"/>
      <c r="N97" s="148"/>
      <c r="O97" s="148"/>
      <c r="P97" s="148"/>
      <c r="Q97" s="148"/>
      <c r="R97" s="148"/>
      <c r="S97" s="148"/>
    </row>
    <row r="98" spans="13:19" ht="20.100000000000001" customHeight="1" x14ac:dyDescent="0.3">
      <c r="M98" s="148"/>
      <c r="N98" s="148"/>
      <c r="O98" s="148"/>
      <c r="P98" s="148"/>
      <c r="Q98" s="148"/>
      <c r="R98" s="148"/>
      <c r="S98" s="148"/>
    </row>
    <row r="278" spans="5:5" ht="20.100000000000001" customHeight="1" x14ac:dyDescent="0.3">
      <c r="E278" s="164"/>
    </row>
  </sheetData>
  <protectedRanges>
    <protectedRange sqref="H12" name="Range3"/>
    <protectedRange sqref="H24" name="Range2"/>
    <protectedRange sqref="H66" name="Range1"/>
  </protectedRanges>
  <mergeCells count="2">
    <mergeCell ref="B2:H2"/>
    <mergeCell ref="B3:H3"/>
  </mergeCells>
  <printOptions horizontalCentered="1" verticalCentered="1"/>
  <pageMargins left="0.39370078740157483" right="0.23622047244094491" top="0.43307086614173229" bottom="0.35433070866141736" header="0.31496062992125984" footer="0.23622047244094491"/>
  <pageSetup paperSize="9" scale="8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2:J270"/>
  <sheetViews>
    <sheetView showGridLines="0" showRowColHeaders="0" workbookViewId="0">
      <pane ySplit="8" topLeftCell="A22" activePane="bottomLeft" state="frozen"/>
      <selection activeCell="D271" sqref="D271"/>
      <selection pane="bottomLeft" activeCell="E33" sqref="E33"/>
    </sheetView>
  </sheetViews>
  <sheetFormatPr defaultRowHeight="20.100000000000001" customHeight="1" x14ac:dyDescent="0.25"/>
  <cols>
    <col min="1" max="1" width="9.140625" style="7"/>
    <col min="2" max="2" width="35.85546875" style="7" customWidth="1"/>
    <col min="3" max="3" width="8.7109375" style="7" customWidth="1"/>
    <col min="4" max="4" width="18.7109375" style="8" customWidth="1"/>
    <col min="5" max="5" width="18.7109375" style="7" customWidth="1"/>
    <col min="6" max="6" width="10.7109375" style="404" customWidth="1"/>
    <col min="7" max="7" width="5.7109375" style="7" customWidth="1"/>
    <col min="8" max="8" width="18.7109375" style="8" customWidth="1"/>
    <col min="9" max="9" width="18.7109375" style="7" customWidth="1"/>
    <col min="10" max="10" width="10.7109375" style="404" customWidth="1"/>
    <col min="11" max="16384" width="9.140625" style="7"/>
  </cols>
  <sheetData>
    <row r="2" spans="2:10" ht="20.100000000000001" customHeight="1" x14ac:dyDescent="0.3">
      <c r="B2" s="966" t="str">
        <f>'Bal. Sheet'!B2</f>
        <v>~ ASOKORE MAMPONG MUNICIPAL ASSEMBLY ~</v>
      </c>
      <c r="C2" s="966"/>
      <c r="D2" s="966"/>
      <c r="E2" s="966"/>
      <c r="F2" s="966"/>
      <c r="G2" s="966"/>
      <c r="H2" s="966"/>
      <c r="I2" s="966"/>
      <c r="J2" s="966"/>
    </row>
    <row r="3" spans="2:10" ht="20.100000000000001" customHeight="1" x14ac:dyDescent="0.25">
      <c r="B3" s="967" t="s">
        <v>1694</v>
      </c>
      <c r="C3" s="967"/>
      <c r="D3" s="967"/>
      <c r="E3" s="967"/>
      <c r="F3" s="967"/>
      <c r="G3" s="967"/>
      <c r="H3" s="967"/>
      <c r="I3" s="967"/>
      <c r="J3" s="967"/>
    </row>
    <row r="4" spans="2:10" ht="20.100000000000001" customHeight="1" x14ac:dyDescent="0.25">
      <c r="B4" s="968" t="str">
        <f>'Bal. Sheet'!B5</f>
        <v>31st DECEMBER 2013 AND 2014</v>
      </c>
      <c r="C4" s="968"/>
      <c r="D4" s="968"/>
      <c r="E4" s="968"/>
      <c r="F4" s="968"/>
      <c r="G4" s="968"/>
      <c r="H4" s="968"/>
      <c r="I4" s="968"/>
      <c r="J4" s="968"/>
    </row>
    <row r="5" spans="2:10" ht="9.9499999999999993" customHeight="1" x14ac:dyDescent="0.25">
      <c r="B5" s="309"/>
      <c r="C5" s="310"/>
      <c r="D5" s="311"/>
      <c r="E5" s="31"/>
      <c r="F5" s="392"/>
      <c r="G5" s="308"/>
      <c r="H5" s="311"/>
      <c r="I5" s="31"/>
      <c r="J5" s="392"/>
    </row>
    <row r="6" spans="2:10" ht="20.100000000000001" customHeight="1" x14ac:dyDescent="0.25">
      <c r="B6" s="31"/>
      <c r="C6" s="310"/>
      <c r="D6" s="312" t="s">
        <v>1688</v>
      </c>
      <c r="E6" s="313">
        <v>2014</v>
      </c>
      <c r="F6" s="393" t="s">
        <v>521</v>
      </c>
      <c r="G6" s="308"/>
      <c r="H6" s="312" t="s">
        <v>1689</v>
      </c>
      <c r="I6" s="313">
        <v>2013</v>
      </c>
      <c r="J6" s="393" t="s">
        <v>521</v>
      </c>
    </row>
    <row r="7" spans="2:10" ht="20.100000000000001" customHeight="1" x14ac:dyDescent="0.25">
      <c r="B7" s="536"/>
      <c r="C7" s="537"/>
      <c r="D7" s="538" t="s">
        <v>523</v>
      </c>
      <c r="E7" s="539" t="s">
        <v>1687</v>
      </c>
      <c r="F7" s="548" t="s">
        <v>524</v>
      </c>
      <c r="G7" s="541"/>
      <c r="H7" s="538" t="s">
        <v>523</v>
      </c>
      <c r="I7" s="539" t="s">
        <v>1687</v>
      </c>
      <c r="J7" s="548" t="s">
        <v>524</v>
      </c>
    </row>
    <row r="8" spans="2:10" ht="20.100000000000001" customHeight="1" thickBot="1" x14ac:dyDescent="0.3">
      <c r="B8" s="542" t="s">
        <v>525</v>
      </c>
      <c r="C8" s="543" t="s">
        <v>526</v>
      </c>
      <c r="D8" s="544" t="s">
        <v>487</v>
      </c>
      <c r="E8" s="545" t="s">
        <v>487</v>
      </c>
      <c r="F8" s="549"/>
      <c r="G8" s="547"/>
      <c r="H8" s="544" t="s">
        <v>487</v>
      </c>
      <c r="I8" s="545" t="s">
        <v>487</v>
      </c>
      <c r="J8" s="549"/>
    </row>
    <row r="9" spans="2:10" ht="9.9499999999999993" customHeight="1" x14ac:dyDescent="0.25">
      <c r="B9" s="314"/>
      <c r="C9" s="313"/>
      <c r="D9" s="312"/>
      <c r="E9" s="24"/>
      <c r="F9" s="394"/>
      <c r="G9" s="308"/>
      <c r="H9" s="312"/>
      <c r="I9" s="24"/>
      <c r="J9" s="394"/>
    </row>
    <row r="10" spans="2:10" ht="20.100000000000001" customHeight="1" x14ac:dyDescent="0.25">
      <c r="B10" s="31" t="s">
        <v>537</v>
      </c>
      <c r="C10" s="310">
        <v>2</v>
      </c>
      <c r="D10" s="315">
        <f>Summarys!E43</f>
        <v>171065</v>
      </c>
      <c r="E10" s="316">
        <f>Summarys!I43</f>
        <v>170579.21000000002</v>
      </c>
      <c r="F10" s="395">
        <f>E10/E19</f>
        <v>2.9728494854375072E-2</v>
      </c>
      <c r="G10" s="308"/>
      <c r="H10" s="315">
        <f>Summarys!L41</f>
        <v>171065</v>
      </c>
      <c r="I10" s="315">
        <f>Summarys!M41</f>
        <v>125766.84</v>
      </c>
      <c r="J10" s="395">
        <f>I10/I19</f>
        <v>1.9150698112790378E-2</v>
      </c>
    </row>
    <row r="11" spans="2:10" ht="20.100000000000001" customHeight="1" x14ac:dyDescent="0.25">
      <c r="B11" s="31" t="s">
        <v>748</v>
      </c>
      <c r="C11" s="310">
        <v>3</v>
      </c>
      <c r="D11" s="315">
        <f>Summarys!E53</f>
        <v>124391.97</v>
      </c>
      <c r="E11" s="316">
        <f>Summarys!I53</f>
        <v>182943.86</v>
      </c>
      <c r="F11" s="395">
        <f>E11/E19</f>
        <v>3.1883402441889093E-2</v>
      </c>
      <c r="G11" s="308"/>
      <c r="H11" s="315">
        <f>Summarys!L53</f>
        <v>56100</v>
      </c>
      <c r="I11" s="315">
        <f>Summarys!M53</f>
        <v>88073.53</v>
      </c>
      <c r="J11" s="395">
        <f>I11/I19</f>
        <v>1.3411083436284055E-2</v>
      </c>
    </row>
    <row r="12" spans="2:10" ht="20.100000000000001" customHeight="1" x14ac:dyDescent="0.25">
      <c r="B12" s="31" t="s">
        <v>749</v>
      </c>
      <c r="C12" s="310">
        <v>4</v>
      </c>
      <c r="D12" s="315">
        <f>Summarys!E56+Summarys!E57</f>
        <v>269946.31</v>
      </c>
      <c r="E12" s="316">
        <f>Summarys!I56+Summarys!I57</f>
        <v>161514.5</v>
      </c>
      <c r="F12" s="395">
        <f>E12/E19</f>
        <v>2.8148699845408839E-2</v>
      </c>
      <c r="G12" s="308"/>
      <c r="H12" s="315">
        <f>Summarys!L56+Summarys!L57</f>
        <v>215040</v>
      </c>
      <c r="I12" s="315">
        <f>Summarys!M56+Summarys!M57</f>
        <v>133110.5</v>
      </c>
      <c r="J12" s="395">
        <f>I12/I19</f>
        <v>2.0268927812311925E-2</v>
      </c>
    </row>
    <row r="13" spans="2:10" ht="20.100000000000001" customHeight="1" x14ac:dyDescent="0.25">
      <c r="B13" s="317" t="s">
        <v>541</v>
      </c>
      <c r="C13" s="310">
        <v>5</v>
      </c>
      <c r="D13" s="315">
        <f>Summarys!E55</f>
        <v>115911</v>
      </c>
      <c r="E13" s="316">
        <f>Summarys!I55</f>
        <v>138819</v>
      </c>
      <c r="F13" s="395">
        <f>E13/E19</f>
        <v>2.4193334739851902E-2</v>
      </c>
      <c r="G13" s="308"/>
      <c r="H13" s="315">
        <f>Summarys!L55</f>
        <v>94411</v>
      </c>
      <c r="I13" s="315">
        <f>Summarys!M55</f>
        <v>129752</v>
      </c>
      <c r="J13" s="395">
        <f>I13/I19</f>
        <v>1.9757524173548268E-2</v>
      </c>
    </row>
    <row r="14" spans="2:10" ht="20.100000000000001" customHeight="1" x14ac:dyDescent="0.25">
      <c r="B14" s="31" t="s">
        <v>750</v>
      </c>
      <c r="C14" s="310">
        <v>6</v>
      </c>
      <c r="D14" s="315">
        <f>Summarys!E54</f>
        <v>52490</v>
      </c>
      <c r="E14" s="316">
        <f>Summarys!I54</f>
        <v>35908</v>
      </c>
      <c r="F14" s="395">
        <f>E14/E19</f>
        <v>6.2580357432239254E-3</v>
      </c>
      <c r="G14" s="308"/>
      <c r="H14" s="315">
        <f>Summarys!L54</f>
        <v>27805</v>
      </c>
      <c r="I14" s="315">
        <f>Summarys!M54</f>
        <v>10204</v>
      </c>
      <c r="J14" s="395">
        <f>I14/I19</f>
        <v>1.5537777966188307E-3</v>
      </c>
    </row>
    <row r="15" spans="2:10" ht="20.100000000000001" customHeight="1" x14ac:dyDescent="0.25">
      <c r="B15" s="317" t="s">
        <v>452</v>
      </c>
      <c r="C15" s="310">
        <v>7</v>
      </c>
      <c r="D15" s="315">
        <f>Summarys!E49</f>
        <v>8654065.7199999988</v>
      </c>
      <c r="E15" s="316">
        <f>Summarys!I49</f>
        <v>5018692.24</v>
      </c>
      <c r="F15" s="395">
        <f>E15/E19</f>
        <v>0.8746562165021875</v>
      </c>
      <c r="G15" s="308"/>
      <c r="H15" s="315">
        <f>Summarys!L47</f>
        <v>9483876.5</v>
      </c>
      <c r="I15" s="315">
        <f>Summarys!M47</f>
        <v>6046976</v>
      </c>
      <c r="J15" s="395">
        <f>I15/I19</f>
        <v>0.92078175671177487</v>
      </c>
    </row>
    <row r="16" spans="2:10" ht="20.100000000000001" customHeight="1" x14ac:dyDescent="0.25">
      <c r="B16" s="318" t="s">
        <v>751</v>
      </c>
      <c r="C16" s="310">
        <v>8</v>
      </c>
      <c r="D16" s="315">
        <v>0</v>
      </c>
      <c r="E16" s="316">
        <v>0</v>
      </c>
      <c r="F16" s="395">
        <f>E16/E19</f>
        <v>0</v>
      </c>
      <c r="G16" s="308"/>
      <c r="H16" s="315">
        <v>0</v>
      </c>
      <c r="I16" s="315">
        <v>0</v>
      </c>
      <c r="J16" s="395">
        <f>I16/I19</f>
        <v>0</v>
      </c>
    </row>
    <row r="17" spans="2:10" ht="20.100000000000001" customHeight="1" x14ac:dyDescent="0.25">
      <c r="B17" s="317" t="s">
        <v>364</v>
      </c>
      <c r="C17" s="310">
        <v>9</v>
      </c>
      <c r="D17" s="315">
        <f>Summarys!E58</f>
        <v>42080</v>
      </c>
      <c r="E17" s="316">
        <f>Summarys!I58</f>
        <v>29445.86</v>
      </c>
      <c r="F17" s="395">
        <f>E17/E19</f>
        <v>5.1318158730635976E-3</v>
      </c>
      <c r="G17" s="308"/>
      <c r="H17" s="315">
        <f>Summarys!L58</f>
        <v>42080.6</v>
      </c>
      <c r="I17" s="315">
        <f>Summarys!M58</f>
        <v>33336.730000000003</v>
      </c>
      <c r="J17" s="395">
        <f>I17/I19</f>
        <v>5.0762319566715879E-3</v>
      </c>
    </row>
    <row r="18" spans="2:10" ht="5.0999999999999996" customHeight="1" thickBot="1" x14ac:dyDescent="0.3">
      <c r="B18" s="317"/>
      <c r="C18" s="310"/>
      <c r="D18" s="315"/>
      <c r="E18" s="319"/>
      <c r="F18" s="391"/>
      <c r="G18" s="308"/>
      <c r="H18" s="315"/>
      <c r="I18" s="319"/>
      <c r="J18" s="391"/>
    </row>
    <row r="19" spans="2:10" ht="20.100000000000001" customHeight="1" thickBot="1" x14ac:dyDescent="0.3">
      <c r="B19" s="331" t="s">
        <v>527</v>
      </c>
      <c r="C19" s="332"/>
      <c r="D19" s="333">
        <f>SUM(D10:D18)</f>
        <v>9429949.9999999981</v>
      </c>
      <c r="E19" s="334">
        <f>SUM(E10:E18)</f>
        <v>5737902.6700000009</v>
      </c>
      <c r="F19" s="396">
        <f>SUM(F10:F18)</f>
        <v>0.99999999999999989</v>
      </c>
      <c r="G19" s="335"/>
      <c r="H19" s="333">
        <f>SUM(H10:H18)</f>
        <v>10090378.1</v>
      </c>
      <c r="I19" s="334">
        <f>SUM(I10:I18)</f>
        <v>6567219.6000000006</v>
      </c>
      <c r="J19" s="396">
        <f>SUM(J10:J18)</f>
        <v>0.99999999999999989</v>
      </c>
    </row>
    <row r="20" spans="2:10" ht="20.100000000000001" customHeight="1" x14ac:dyDescent="0.25">
      <c r="B20" s="320"/>
      <c r="C20" s="321"/>
      <c r="D20" s="322"/>
      <c r="E20" s="323"/>
      <c r="F20" s="397"/>
      <c r="G20" s="308"/>
      <c r="H20" s="322"/>
      <c r="I20" s="323"/>
      <c r="J20" s="397"/>
    </row>
    <row r="21" spans="2:10" ht="20.100000000000001" customHeight="1" x14ac:dyDescent="0.25">
      <c r="B21" s="314" t="s">
        <v>528</v>
      </c>
      <c r="C21" s="310"/>
      <c r="D21" s="324"/>
      <c r="E21" s="316"/>
      <c r="F21" s="398"/>
      <c r="G21" s="308"/>
      <c r="H21" s="324"/>
      <c r="I21" s="316"/>
      <c r="J21" s="398"/>
    </row>
    <row r="22" spans="2:10" ht="20.100000000000001" customHeight="1" x14ac:dyDescent="0.25">
      <c r="B22" s="31" t="s">
        <v>444</v>
      </c>
      <c r="C22" s="310">
        <v>10</v>
      </c>
      <c r="D22" s="315">
        <f>Summarys!E108</f>
        <v>2154514</v>
      </c>
      <c r="E22" s="316">
        <f>Summarys!I108</f>
        <v>1631630.7</v>
      </c>
      <c r="F22" s="395" t="e">
        <f>E22/E31</f>
        <v>#REF!</v>
      </c>
      <c r="G22" s="308"/>
      <c r="H22" s="315">
        <f>Summarys!L72</f>
        <v>1944808.05</v>
      </c>
      <c r="I22" s="315">
        <f>Summarys!M72</f>
        <v>777941.64000000013</v>
      </c>
      <c r="J22" s="391" t="e">
        <f>I22/I31</f>
        <v>#REF!</v>
      </c>
    </row>
    <row r="23" spans="2:10" ht="20.100000000000001" customHeight="1" x14ac:dyDescent="0.25">
      <c r="B23" s="317" t="s">
        <v>752</v>
      </c>
      <c r="C23" s="310">
        <v>11</v>
      </c>
      <c r="D23" s="315">
        <f>Summarys!E124</f>
        <v>2187037</v>
      </c>
      <c r="E23" s="316">
        <f>Summarys!I124</f>
        <v>1246406.8</v>
      </c>
      <c r="F23" s="395" t="e">
        <f>E23/E31</f>
        <v>#REF!</v>
      </c>
      <c r="G23" s="308"/>
      <c r="H23" s="315">
        <f>Summarys!L73</f>
        <v>2486994</v>
      </c>
      <c r="I23" s="315">
        <f>Summarys!M73</f>
        <v>1357404.77</v>
      </c>
      <c r="J23" s="391" t="e">
        <f>I23/I31</f>
        <v>#REF!</v>
      </c>
    </row>
    <row r="24" spans="2:10" ht="20.100000000000001" customHeight="1" x14ac:dyDescent="0.25">
      <c r="B24" s="31" t="s">
        <v>753</v>
      </c>
      <c r="C24" s="310">
        <v>13</v>
      </c>
      <c r="D24" s="315">
        <v>0</v>
      </c>
      <c r="E24" s="316">
        <v>0</v>
      </c>
      <c r="F24" s="395" t="e">
        <f>E24/E31</f>
        <v>#REF!</v>
      </c>
      <c r="G24" s="308"/>
      <c r="H24" s="315">
        <v>0</v>
      </c>
      <c r="I24" s="315">
        <v>0</v>
      </c>
      <c r="J24" s="391" t="e">
        <f>I24/I31</f>
        <v>#REF!</v>
      </c>
    </row>
    <row r="25" spans="2:10" ht="20.100000000000001" customHeight="1" x14ac:dyDescent="0.25">
      <c r="B25" s="317" t="s">
        <v>452</v>
      </c>
      <c r="C25" s="310">
        <v>14</v>
      </c>
      <c r="D25" s="315">
        <f>Summarys!E136</f>
        <v>0</v>
      </c>
      <c r="E25" s="316">
        <f>Summarys!I136</f>
        <v>0</v>
      </c>
      <c r="F25" s="395" t="e">
        <f>E25/E31</f>
        <v>#REF!</v>
      </c>
      <c r="G25" s="308"/>
      <c r="H25" s="315">
        <f>Summarys!L75</f>
        <v>0</v>
      </c>
      <c r="I25" s="315">
        <f>Summarys!M75</f>
        <v>0</v>
      </c>
      <c r="J25" s="391" t="e">
        <f>I25/I31</f>
        <v>#REF!</v>
      </c>
    </row>
    <row r="26" spans="2:10" ht="20.100000000000001" customHeight="1" x14ac:dyDescent="0.25">
      <c r="B26" s="317" t="s">
        <v>754</v>
      </c>
      <c r="C26" s="310">
        <v>15</v>
      </c>
      <c r="D26" s="315">
        <f>Summarys!E143</f>
        <v>22419</v>
      </c>
      <c r="E26" s="316">
        <f>Summarys!I143</f>
        <v>5125</v>
      </c>
      <c r="F26" s="395" t="e">
        <f>E26/E31</f>
        <v>#REF!</v>
      </c>
      <c r="G26" s="308"/>
      <c r="H26" s="315">
        <f>Summarys!L76</f>
        <v>5500</v>
      </c>
      <c r="I26" s="315">
        <f>Summarys!M76</f>
        <v>3945</v>
      </c>
      <c r="J26" s="391" t="e">
        <f>I26/I31</f>
        <v>#REF!</v>
      </c>
    </row>
    <row r="27" spans="2:10" ht="20.100000000000001" customHeight="1" x14ac:dyDescent="0.25">
      <c r="B27" s="317" t="s">
        <v>755</v>
      </c>
      <c r="C27" s="310">
        <v>16</v>
      </c>
      <c r="D27" s="315">
        <f>Summarys!E149</f>
        <v>1278583</v>
      </c>
      <c r="E27" s="316">
        <f>Summarys!I149</f>
        <v>680072.9</v>
      </c>
      <c r="F27" s="395" t="e">
        <f>E27/E31</f>
        <v>#REF!</v>
      </c>
      <c r="G27" s="308"/>
      <c r="H27" s="315">
        <f>Summarys!L77</f>
        <v>815600</v>
      </c>
      <c r="I27" s="315">
        <f>Summarys!M77</f>
        <v>860354.75</v>
      </c>
      <c r="J27" s="391" t="e">
        <f>I27/I31</f>
        <v>#REF!</v>
      </c>
    </row>
    <row r="28" spans="2:10" ht="20.100000000000001" customHeight="1" x14ac:dyDescent="0.25">
      <c r="B28" s="317" t="s">
        <v>529</v>
      </c>
      <c r="C28" s="310">
        <v>17</v>
      </c>
      <c r="D28" s="315" t="e">
        <f>Summarys!E153+Summarys!E155+Summarys!E157+Summarys!E159+Summarys!E161+Summarys!E163+Summarys!#REF!</f>
        <v>#REF!</v>
      </c>
      <c r="E28" s="325" t="e">
        <f>Summarys!I153+Summarys!I155+Summarys!I157+Summarys!I159+Summarys!I161+Summarys!I163+Summarys!#REF!</f>
        <v>#REF!</v>
      </c>
      <c r="F28" s="395" t="e">
        <f>E28/E31</f>
        <v>#REF!</v>
      </c>
      <c r="G28" s="308"/>
      <c r="H28" s="315" t="e">
        <f>Summarys!L153+Summarys!L155+Summarys!L157+Summarys!L159+Summarys!L161+Summarys!L163+Summarys!#REF!</f>
        <v>#REF!</v>
      </c>
      <c r="I28" s="315" t="e">
        <f>Summarys!M153+Summarys!M155+Summarys!M157+Summarys!M159+Summarys!M161+Summarys!M163+Summarys!#REF!</f>
        <v>#REF!</v>
      </c>
      <c r="J28" s="391" t="e">
        <f>I28/I31</f>
        <v>#REF!</v>
      </c>
    </row>
    <row r="29" spans="2:10" ht="20.100000000000001" customHeight="1" x14ac:dyDescent="0.25">
      <c r="B29" s="317" t="s">
        <v>809</v>
      </c>
      <c r="C29" s="310">
        <v>18</v>
      </c>
      <c r="D29" s="315">
        <f>Summarys!E154+Summarys!E156+Summarys!E158+Summarys!E160+Summarys!E162+Summarys!E164</f>
        <v>836179</v>
      </c>
      <c r="E29" s="325">
        <f>Summarys!I154+Summarys!I156+Summarys!I158+Summarys!I160+Summarys!I162+Summarys!I164</f>
        <v>136226.57</v>
      </c>
      <c r="F29" s="395" t="e">
        <f>E29/E31</f>
        <v>#REF!</v>
      </c>
      <c r="G29" s="308"/>
      <c r="H29" s="315">
        <f>Summarys!L154+Summarys!L156+Summarys!L158+Summarys!L160+Summarys!L162+Summarys!L164</f>
        <v>0</v>
      </c>
      <c r="I29" s="315">
        <f>Summarys!M154+Summarys!M156+Summarys!M158+Summarys!M160+Summarys!M162+Summarys!M164</f>
        <v>0</v>
      </c>
      <c r="J29" s="391" t="e">
        <f>I29/I31</f>
        <v>#REF!</v>
      </c>
    </row>
    <row r="30" spans="2:10" ht="5.0999999999999996" customHeight="1" thickBot="1" x14ac:dyDescent="0.3">
      <c r="B30" s="317"/>
      <c r="C30" s="310"/>
      <c r="D30" s="326"/>
      <c r="E30" s="327"/>
      <c r="F30" s="399"/>
      <c r="G30" s="308"/>
      <c r="H30" s="326"/>
      <c r="I30" s="327"/>
      <c r="J30" s="399"/>
    </row>
    <row r="31" spans="2:10" ht="20.100000000000001" customHeight="1" thickBot="1" x14ac:dyDescent="0.3">
      <c r="B31" s="336" t="s">
        <v>530</v>
      </c>
      <c r="C31" s="332"/>
      <c r="D31" s="348" t="e">
        <f>SUM(D22:D30)</f>
        <v>#REF!</v>
      </c>
      <c r="E31" s="350" t="e">
        <f>SUM(E22:E30)</f>
        <v>#REF!</v>
      </c>
      <c r="F31" s="400" t="e">
        <f>SUM(F22:F30)</f>
        <v>#REF!</v>
      </c>
      <c r="G31" s="335"/>
      <c r="H31" s="348" t="e">
        <f>SUM(H22:H30)</f>
        <v>#REF!</v>
      </c>
      <c r="I31" s="350" t="e">
        <f>SUM(I22:I30)</f>
        <v>#REF!</v>
      </c>
      <c r="J31" s="400" t="e">
        <f>SUM(J22:J29)</f>
        <v>#REF!</v>
      </c>
    </row>
    <row r="32" spans="2:10" ht="15" customHeight="1" thickBot="1" x14ac:dyDescent="0.3">
      <c r="B32" s="318"/>
      <c r="C32" s="310"/>
      <c r="D32" s="311"/>
      <c r="E32" s="323"/>
      <c r="F32" s="401"/>
      <c r="G32" s="308"/>
      <c r="H32" s="311"/>
      <c r="I32" s="323"/>
      <c r="J32" s="401"/>
    </row>
    <row r="33" spans="2:10" s="245" customFormat="1" ht="20.100000000000001" customHeight="1" thickBot="1" x14ac:dyDescent="0.3">
      <c r="B33" s="246" t="s">
        <v>531</v>
      </c>
      <c r="C33" s="247"/>
      <c r="D33" s="349" t="e">
        <f>D19-D31</f>
        <v>#REF!</v>
      </c>
      <c r="E33" s="351" t="e">
        <f>E19-E31</f>
        <v>#REF!</v>
      </c>
      <c r="F33" s="402"/>
      <c r="G33" s="337"/>
      <c r="H33" s="349" t="e">
        <f>H19-H31</f>
        <v>#REF!</v>
      </c>
      <c r="I33" s="351" t="e">
        <f>I19-I31</f>
        <v>#REF!</v>
      </c>
      <c r="J33" s="405"/>
    </row>
    <row r="34" spans="2:10" ht="9.9499999999999993" customHeight="1" x14ac:dyDescent="0.25">
      <c r="B34" s="318"/>
      <c r="C34" s="310"/>
      <c r="D34" s="328"/>
      <c r="E34" s="329"/>
      <c r="F34" s="403"/>
      <c r="G34" s="308"/>
      <c r="H34" s="328"/>
      <c r="I34" s="329"/>
      <c r="J34" s="403"/>
    </row>
    <row r="35" spans="2:10" s="430" customFormat="1" ht="20.100000000000001" customHeight="1" thickBot="1" x14ac:dyDescent="0.3">
      <c r="B35" s="426" t="s">
        <v>1691</v>
      </c>
      <c r="C35" s="316"/>
      <c r="D35" s="328"/>
      <c r="E35" s="427" t="e">
        <f>'Cash Flow.'!F66</f>
        <v>#REF!</v>
      </c>
      <c r="F35" s="428"/>
      <c r="G35" s="429"/>
      <c r="H35" s="328"/>
      <c r="I35" s="427">
        <f>'Cash Flow.'!H66</f>
        <v>325848.86</v>
      </c>
      <c r="J35" s="428"/>
    </row>
    <row r="36" spans="2:10" ht="15" customHeight="1" x14ac:dyDescent="0.25">
      <c r="B36" s="29"/>
      <c r="C36" s="310"/>
      <c r="D36" s="328"/>
      <c r="E36" s="330"/>
      <c r="F36" s="403"/>
      <c r="G36" s="308"/>
      <c r="H36" s="328"/>
      <c r="I36" s="330"/>
      <c r="J36" s="403"/>
    </row>
    <row r="37" spans="2:10" ht="20.100000000000001" customHeight="1" thickBot="1" x14ac:dyDescent="0.3">
      <c r="B37" s="29" t="s">
        <v>1690</v>
      </c>
      <c r="C37" s="310"/>
      <c r="D37" s="328"/>
      <c r="E37" s="382" t="e">
        <f>SUM(E33:E35)</f>
        <v>#REF!</v>
      </c>
      <c r="F37" s="403"/>
      <c r="G37" s="308"/>
      <c r="H37" s="328"/>
      <c r="I37" s="382" t="e">
        <f>SUM(I33:I35)</f>
        <v>#REF!</v>
      </c>
      <c r="J37" s="403"/>
    </row>
    <row r="270" spans="4:8" ht="20.100000000000001" customHeight="1" x14ac:dyDescent="0.25">
      <c r="D270" s="37"/>
      <c r="H270" s="37"/>
    </row>
  </sheetData>
  <sheetProtection sheet="1" objects="1" scenarios="1"/>
  <mergeCells count="3">
    <mergeCell ref="B2:J2"/>
    <mergeCell ref="B3:J3"/>
    <mergeCell ref="B4:J4"/>
  </mergeCells>
  <printOptions horizontalCentered="1" verticalCentered="1"/>
  <pageMargins left="0.27559055118110237" right="0.15748031496062992" top="0.27559055118110237" bottom="0.19685039370078741" header="0.11811023622047245" footer="0.15748031496062992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J268"/>
  <sheetViews>
    <sheetView showGridLines="0" showRowColHeaders="0" workbookViewId="0">
      <pane ySplit="9" topLeftCell="A25" activePane="bottomLeft" state="frozen"/>
      <selection activeCell="D271" sqref="D271"/>
      <selection pane="bottomLeft" activeCell="E28" sqref="E28"/>
    </sheetView>
  </sheetViews>
  <sheetFormatPr defaultRowHeight="20.100000000000001" customHeight="1" x14ac:dyDescent="0.25"/>
  <cols>
    <col min="1" max="1" width="9.140625" style="7"/>
    <col min="2" max="2" width="35.7109375" style="7" customWidth="1"/>
    <col min="3" max="3" width="8.7109375" style="7" customWidth="1"/>
    <col min="4" max="4" width="18.7109375" style="8" customWidth="1"/>
    <col min="5" max="5" width="18.7109375" style="7" customWidth="1"/>
    <col min="6" max="6" width="12.7109375" style="103" customWidth="1"/>
    <col min="7" max="7" width="3.5703125" style="7" customWidth="1"/>
    <col min="8" max="8" width="18.7109375" style="8" customWidth="1"/>
    <col min="9" max="9" width="18.7109375" style="7" customWidth="1"/>
    <col min="10" max="10" width="12.7109375" style="103" customWidth="1"/>
    <col min="11" max="16384" width="9.140625" style="7"/>
  </cols>
  <sheetData>
    <row r="2" spans="2:10" ht="20.100000000000001" customHeight="1" x14ac:dyDescent="0.3">
      <c r="B2" s="966" t="str">
        <f>'Bal. Sheet'!B2</f>
        <v>~ ASOKORE MAMPONG MUNICIPAL ASSEMBLY ~</v>
      </c>
      <c r="C2" s="966"/>
      <c r="D2" s="966"/>
      <c r="E2" s="966"/>
      <c r="F2" s="966"/>
      <c r="G2" s="966"/>
      <c r="H2" s="966"/>
      <c r="I2" s="966"/>
      <c r="J2" s="966"/>
    </row>
    <row r="3" spans="2:10" ht="20.100000000000001" customHeight="1" x14ac:dyDescent="0.25">
      <c r="B3" s="967" t="s">
        <v>1696</v>
      </c>
      <c r="C3" s="967"/>
      <c r="D3" s="967"/>
      <c r="E3" s="967"/>
      <c r="F3" s="967"/>
      <c r="G3" s="967"/>
      <c r="H3" s="967"/>
      <c r="I3" s="967"/>
      <c r="J3" s="967"/>
    </row>
    <row r="4" spans="2:10" ht="20.100000000000001" customHeight="1" x14ac:dyDescent="0.25">
      <c r="B4" s="968" t="str">
        <f>'Bal. Sheet'!B5</f>
        <v>31st DECEMBER 2013 AND 2014</v>
      </c>
      <c r="C4" s="968"/>
      <c r="D4" s="968"/>
      <c r="E4" s="968"/>
      <c r="F4" s="968"/>
      <c r="G4" s="968"/>
      <c r="H4" s="968"/>
      <c r="I4" s="968"/>
      <c r="J4" s="968"/>
    </row>
    <row r="5" spans="2:10" ht="20.100000000000001" customHeight="1" x14ac:dyDescent="0.25">
      <c r="B5" s="309"/>
      <c r="C5" s="310"/>
      <c r="D5" s="311"/>
      <c r="E5" s="31"/>
      <c r="F5" s="338"/>
      <c r="G5" s="308"/>
      <c r="H5" s="311"/>
      <c r="I5" s="31"/>
      <c r="J5" s="338"/>
    </row>
    <row r="6" spans="2:10" ht="20.100000000000001" customHeight="1" x14ac:dyDescent="0.25">
      <c r="B6" s="309"/>
      <c r="C6" s="310"/>
      <c r="D6" s="311"/>
      <c r="E6" s="31"/>
      <c r="F6" s="338"/>
      <c r="G6" s="308"/>
      <c r="H6" s="311"/>
      <c r="I6" s="31"/>
      <c r="J6" s="338"/>
    </row>
    <row r="7" spans="2:10" ht="20.100000000000001" customHeight="1" x14ac:dyDescent="0.25">
      <c r="B7" s="31"/>
      <c r="C7" s="310"/>
      <c r="D7" s="312" t="s">
        <v>1688</v>
      </c>
      <c r="E7" s="313">
        <v>2014</v>
      </c>
      <c r="F7" s="98" t="s">
        <v>521</v>
      </c>
      <c r="G7" s="308"/>
      <c r="H7" s="312" t="s">
        <v>1689</v>
      </c>
      <c r="I7" s="313">
        <v>2013</v>
      </c>
      <c r="J7" s="98" t="s">
        <v>521</v>
      </c>
    </row>
    <row r="8" spans="2:10" ht="20.100000000000001" customHeight="1" x14ac:dyDescent="0.25">
      <c r="B8" s="536"/>
      <c r="C8" s="537"/>
      <c r="D8" s="538" t="s">
        <v>523</v>
      </c>
      <c r="E8" s="539" t="s">
        <v>1687</v>
      </c>
      <c r="F8" s="540" t="s">
        <v>524</v>
      </c>
      <c r="G8" s="541"/>
      <c r="H8" s="538" t="s">
        <v>523</v>
      </c>
      <c r="I8" s="539" t="s">
        <v>1687</v>
      </c>
      <c r="J8" s="540" t="s">
        <v>524</v>
      </c>
    </row>
    <row r="9" spans="2:10" ht="20.100000000000001" customHeight="1" thickBot="1" x14ac:dyDescent="0.3">
      <c r="B9" s="542" t="s">
        <v>756</v>
      </c>
      <c r="C9" s="543" t="s">
        <v>526</v>
      </c>
      <c r="D9" s="544" t="s">
        <v>487</v>
      </c>
      <c r="E9" s="545" t="s">
        <v>487</v>
      </c>
      <c r="F9" s="546"/>
      <c r="G9" s="547"/>
      <c r="H9" s="544" t="s">
        <v>487</v>
      </c>
      <c r="I9" s="545" t="s">
        <v>487</v>
      </c>
      <c r="J9" s="546"/>
    </row>
    <row r="10" spans="2:10" ht="20.100000000000001" customHeight="1" x14ac:dyDescent="0.25">
      <c r="B10" s="314"/>
      <c r="C10" s="313"/>
      <c r="D10" s="312"/>
      <c r="E10" s="313"/>
      <c r="F10" s="99"/>
      <c r="G10" s="308"/>
      <c r="H10" s="312"/>
      <c r="I10" s="313"/>
      <c r="J10" s="99"/>
    </row>
    <row r="11" spans="2:10" ht="20.100000000000001" customHeight="1" x14ac:dyDescent="0.25">
      <c r="B11" s="31" t="s">
        <v>537</v>
      </c>
      <c r="C11" s="310">
        <v>2</v>
      </c>
      <c r="D11" s="315">
        <f>'Rec. &amp; Pay.'!D10</f>
        <v>171065</v>
      </c>
      <c r="E11" s="316">
        <f>'Rec. &amp; Pay.'!E10</f>
        <v>170579.21000000002</v>
      </c>
      <c r="F11" s="100">
        <f>E11/E20</f>
        <v>2.9728494854375072E-2</v>
      </c>
      <c r="G11" s="308"/>
      <c r="H11" s="315">
        <f>'Rec. &amp; Pay.'!H10</f>
        <v>171065</v>
      </c>
      <c r="I11" s="316">
        <f>'Rec. &amp; Pay.'!I10</f>
        <v>125766.84</v>
      </c>
      <c r="J11" s="100">
        <f>I11/I20</f>
        <v>1.9150698112790378E-2</v>
      </c>
    </row>
    <row r="12" spans="2:10" ht="20.100000000000001" customHeight="1" x14ac:dyDescent="0.25">
      <c r="B12" s="31" t="s">
        <v>748</v>
      </c>
      <c r="C12" s="310">
        <v>3</v>
      </c>
      <c r="D12" s="315">
        <f>'Rec. &amp; Pay.'!D11</f>
        <v>124391.97</v>
      </c>
      <c r="E12" s="316">
        <f>'Rec. &amp; Pay.'!E11</f>
        <v>182943.86</v>
      </c>
      <c r="F12" s="100">
        <f>E12/E20</f>
        <v>3.1883402441889093E-2</v>
      </c>
      <c r="G12" s="308"/>
      <c r="H12" s="315">
        <f>'Rec. &amp; Pay.'!H11</f>
        <v>56100</v>
      </c>
      <c r="I12" s="316">
        <f>'Rec. &amp; Pay.'!I11</f>
        <v>88073.53</v>
      </c>
      <c r="J12" s="100">
        <f>I12/I20</f>
        <v>1.3411083436284055E-2</v>
      </c>
    </row>
    <row r="13" spans="2:10" ht="20.100000000000001" customHeight="1" x14ac:dyDescent="0.25">
      <c r="B13" s="31" t="s">
        <v>749</v>
      </c>
      <c r="C13" s="310">
        <v>4</v>
      </c>
      <c r="D13" s="315">
        <f>'Rec. &amp; Pay.'!D12</f>
        <v>269946.31</v>
      </c>
      <c r="E13" s="316">
        <f>'Rec. &amp; Pay.'!E12</f>
        <v>161514.5</v>
      </c>
      <c r="F13" s="100">
        <f>E13/E20</f>
        <v>2.8148699845408839E-2</v>
      </c>
      <c r="G13" s="308"/>
      <c r="H13" s="315">
        <f>'Rec. &amp; Pay.'!H12</f>
        <v>215040</v>
      </c>
      <c r="I13" s="316">
        <f>'Rec. &amp; Pay.'!I12</f>
        <v>133110.5</v>
      </c>
      <c r="J13" s="100">
        <f>I13/I20</f>
        <v>2.0268927812311925E-2</v>
      </c>
    </row>
    <row r="14" spans="2:10" ht="20.100000000000001" customHeight="1" x14ac:dyDescent="0.25">
      <c r="B14" s="317" t="s">
        <v>541</v>
      </c>
      <c r="C14" s="310">
        <v>5</v>
      </c>
      <c r="D14" s="315">
        <f>'Rec. &amp; Pay.'!D13</f>
        <v>115911</v>
      </c>
      <c r="E14" s="316">
        <f>'Rec. &amp; Pay.'!E13</f>
        <v>138819</v>
      </c>
      <c r="F14" s="100">
        <f>E14/E20</f>
        <v>2.4193334739851902E-2</v>
      </c>
      <c r="G14" s="308"/>
      <c r="H14" s="315">
        <f>'Rec. &amp; Pay.'!H13</f>
        <v>94411</v>
      </c>
      <c r="I14" s="316">
        <f>'Rec. &amp; Pay.'!I13</f>
        <v>129752</v>
      </c>
      <c r="J14" s="100">
        <f>I14/I20</f>
        <v>1.9757524173548268E-2</v>
      </c>
    </row>
    <row r="15" spans="2:10" ht="20.100000000000001" customHeight="1" x14ac:dyDescent="0.25">
      <c r="B15" s="31" t="s">
        <v>750</v>
      </c>
      <c r="C15" s="310">
        <v>6</v>
      </c>
      <c r="D15" s="315">
        <f>'Rec. &amp; Pay.'!D14</f>
        <v>52490</v>
      </c>
      <c r="E15" s="316">
        <f>'Rec. &amp; Pay.'!E14</f>
        <v>35908</v>
      </c>
      <c r="F15" s="100">
        <f>E15/E20</f>
        <v>6.2580357432239254E-3</v>
      </c>
      <c r="G15" s="308"/>
      <c r="H15" s="315">
        <f>'Rec. &amp; Pay.'!H14</f>
        <v>27805</v>
      </c>
      <c r="I15" s="316">
        <f>'Rec. &amp; Pay.'!I14</f>
        <v>10204</v>
      </c>
      <c r="J15" s="100">
        <f>I15/I20</f>
        <v>1.5537777966188307E-3</v>
      </c>
    </row>
    <row r="16" spans="2:10" ht="20.100000000000001" customHeight="1" x14ac:dyDescent="0.25">
      <c r="B16" s="317" t="s">
        <v>452</v>
      </c>
      <c r="C16" s="310">
        <v>7</v>
      </c>
      <c r="D16" s="315">
        <f>'Rec. &amp; Pay.'!D15</f>
        <v>8654065.7199999988</v>
      </c>
      <c r="E16" s="316">
        <f>'Rec. &amp; Pay.'!E15</f>
        <v>5018692.24</v>
      </c>
      <c r="F16" s="100">
        <f>E16/E20</f>
        <v>0.8746562165021875</v>
      </c>
      <c r="G16" s="308"/>
      <c r="H16" s="315">
        <f>'Rec. &amp; Pay.'!H15</f>
        <v>9483876.5</v>
      </c>
      <c r="I16" s="316">
        <f>'Rec. &amp; Pay.'!I15</f>
        <v>6046976</v>
      </c>
      <c r="J16" s="100">
        <f>I16/I20</f>
        <v>0.92078175671177487</v>
      </c>
    </row>
    <row r="17" spans="2:10" ht="20.100000000000001" customHeight="1" x14ac:dyDescent="0.25">
      <c r="B17" s="318" t="s">
        <v>751</v>
      </c>
      <c r="C17" s="310">
        <v>8</v>
      </c>
      <c r="D17" s="315">
        <f>'Rec. &amp; Pay.'!D16</f>
        <v>0</v>
      </c>
      <c r="E17" s="316">
        <f>'Rec. &amp; Pay.'!E16</f>
        <v>0</v>
      </c>
      <c r="F17" s="100">
        <f>E17/E20</f>
        <v>0</v>
      </c>
      <c r="G17" s="308"/>
      <c r="H17" s="315">
        <f>'Rec. &amp; Pay.'!H16</f>
        <v>0</v>
      </c>
      <c r="I17" s="316">
        <f>'Rec. &amp; Pay.'!I16</f>
        <v>0</v>
      </c>
      <c r="J17" s="100">
        <f>I17/I20</f>
        <v>0</v>
      </c>
    </row>
    <row r="18" spans="2:10" ht="20.100000000000001" customHeight="1" x14ac:dyDescent="0.25">
      <c r="B18" s="317" t="s">
        <v>364</v>
      </c>
      <c r="C18" s="310">
        <v>9</v>
      </c>
      <c r="D18" s="315">
        <f>'Rec. &amp; Pay.'!D17</f>
        <v>42080</v>
      </c>
      <c r="E18" s="316">
        <f>'Rec. &amp; Pay.'!E17</f>
        <v>29445.86</v>
      </c>
      <c r="F18" s="100">
        <f>E18/E20</f>
        <v>5.1318158730635976E-3</v>
      </c>
      <c r="G18" s="308"/>
      <c r="H18" s="315">
        <f>'Rec. &amp; Pay.'!H17</f>
        <v>42080.6</v>
      </c>
      <c r="I18" s="316">
        <f>'Rec. &amp; Pay.'!I17</f>
        <v>33336.730000000003</v>
      </c>
      <c r="J18" s="100">
        <f>I18/I20</f>
        <v>5.0762319566715879E-3</v>
      </c>
    </row>
    <row r="19" spans="2:10" ht="9.9499999999999993" customHeight="1" thickBot="1" x14ac:dyDescent="0.3">
      <c r="B19" s="317"/>
      <c r="C19" s="310"/>
      <c r="D19" s="315"/>
      <c r="E19" s="339"/>
      <c r="F19" s="101"/>
      <c r="G19" s="308"/>
      <c r="H19" s="315"/>
      <c r="I19" s="339"/>
      <c r="J19" s="101"/>
    </row>
    <row r="20" spans="2:10" ht="20.100000000000001" customHeight="1" thickBot="1" x14ac:dyDescent="0.3">
      <c r="B20" s="331" t="s">
        <v>527</v>
      </c>
      <c r="C20" s="332"/>
      <c r="D20" s="333">
        <f>SUM(D11:D19)</f>
        <v>9429949.9999999981</v>
      </c>
      <c r="E20" s="334">
        <f>SUM(E11:E18)</f>
        <v>5737902.6700000009</v>
      </c>
      <c r="F20" s="347">
        <f>SUM(F11:F19)</f>
        <v>0.99999999999999989</v>
      </c>
      <c r="G20" s="335"/>
      <c r="H20" s="333">
        <f>SUM(H11:H19)</f>
        <v>10090378.1</v>
      </c>
      <c r="I20" s="334">
        <f>SUM(I11:I18)</f>
        <v>6567219.6000000006</v>
      </c>
      <c r="J20" s="347">
        <f>SUM(J11:J19)</f>
        <v>0.99999999999999989</v>
      </c>
    </row>
    <row r="21" spans="2:10" ht="20.100000000000001" customHeight="1" x14ac:dyDescent="0.25">
      <c r="B21" s="320"/>
      <c r="C21" s="321"/>
      <c r="D21" s="322"/>
      <c r="E21" s="322"/>
      <c r="F21" s="340"/>
      <c r="G21" s="308"/>
      <c r="H21" s="322"/>
      <c r="I21" s="322"/>
      <c r="J21" s="340"/>
    </row>
    <row r="22" spans="2:10" ht="20.100000000000001" customHeight="1" x14ac:dyDescent="0.25">
      <c r="B22" s="320"/>
      <c r="C22" s="321"/>
      <c r="D22" s="322"/>
      <c r="E22" s="322"/>
      <c r="F22" s="340"/>
      <c r="G22" s="308"/>
      <c r="H22" s="322"/>
      <c r="I22" s="322"/>
      <c r="J22" s="340"/>
    </row>
    <row r="23" spans="2:10" ht="20.100000000000001" customHeight="1" x14ac:dyDescent="0.25">
      <c r="B23" s="314" t="s">
        <v>759</v>
      </c>
      <c r="C23" s="310"/>
      <c r="D23" s="324"/>
      <c r="E23" s="339"/>
      <c r="F23" s="341"/>
      <c r="G23" s="308"/>
      <c r="H23" s="324"/>
      <c r="I23" s="339"/>
      <c r="J23" s="341"/>
    </row>
    <row r="24" spans="2:10" ht="20.100000000000001" customHeight="1" x14ac:dyDescent="0.25">
      <c r="B24" s="31" t="s">
        <v>444</v>
      </c>
      <c r="C24" s="310">
        <v>10</v>
      </c>
      <c r="D24" s="315">
        <f>'Rec. &amp; Pay.'!D22</f>
        <v>2154514</v>
      </c>
      <c r="E24" s="316">
        <f>'Rec. &amp; Pay.'!E22</f>
        <v>1631630.7</v>
      </c>
      <c r="F24" s="102">
        <f>E24/E32</f>
        <v>0.45790707512616202</v>
      </c>
      <c r="G24" s="308"/>
      <c r="H24" s="315">
        <f>'Rec. &amp; Pay.'!H22</f>
        <v>1944808.05</v>
      </c>
      <c r="I24" s="316">
        <f>'Rec. &amp; Pay.'!I22</f>
        <v>777941.64000000013</v>
      </c>
      <c r="J24" s="102">
        <f>I24/I32</f>
        <v>0.25934446881561529</v>
      </c>
    </row>
    <row r="25" spans="2:10" ht="20.100000000000001" customHeight="1" x14ac:dyDescent="0.25">
      <c r="B25" s="317" t="s">
        <v>752</v>
      </c>
      <c r="C25" s="310">
        <v>11</v>
      </c>
      <c r="D25" s="315">
        <f>'Rec. &amp; Pay.'!D23</f>
        <v>2187037</v>
      </c>
      <c r="E25" s="316">
        <f>'Rec. &amp; Pay.'!E23</f>
        <v>1246406.8</v>
      </c>
      <c r="F25" s="102">
        <f>E25/E32</f>
        <v>0.34979636764946825</v>
      </c>
      <c r="G25" s="308"/>
      <c r="H25" s="315">
        <f>'Rec. &amp; Pay.'!H23</f>
        <v>2486994</v>
      </c>
      <c r="I25" s="316">
        <f>'Rec. &amp; Pay.'!I23</f>
        <v>1357404.77</v>
      </c>
      <c r="J25" s="102">
        <f>I25/I32</f>
        <v>0.45252163008452967</v>
      </c>
    </row>
    <row r="26" spans="2:10" ht="20.100000000000001" customHeight="1" x14ac:dyDescent="0.25">
      <c r="B26" s="317" t="str">
        <f>Summarys!D128</f>
        <v>Consumption of Fixed Capital [GFS]</v>
      </c>
      <c r="C26" s="310">
        <v>12</v>
      </c>
      <c r="D26" s="315">
        <f>Summarys!E128</f>
        <v>0</v>
      </c>
      <c r="E26" s="316">
        <f>Summarys!I128</f>
        <v>0</v>
      </c>
      <c r="F26" s="100">
        <f>E26/E32</f>
        <v>0</v>
      </c>
      <c r="G26" s="308"/>
      <c r="H26" s="315">
        <f>Summarys!L128</f>
        <v>0</v>
      </c>
      <c r="I26" s="316">
        <f>Summarys!M128</f>
        <v>0</v>
      </c>
      <c r="J26" s="102">
        <f>I26/I32</f>
        <v>0</v>
      </c>
    </row>
    <row r="27" spans="2:10" ht="20.100000000000001" customHeight="1" x14ac:dyDescent="0.25">
      <c r="B27" s="31" t="s">
        <v>753</v>
      </c>
      <c r="C27" s="310">
        <v>13</v>
      </c>
      <c r="D27" s="315">
        <f>'Rec. &amp; Pay.'!D24</f>
        <v>0</v>
      </c>
      <c r="E27" s="316">
        <v>0</v>
      </c>
      <c r="F27" s="102">
        <f>E27/E32</f>
        <v>0</v>
      </c>
      <c r="G27" s="308"/>
      <c r="H27" s="315">
        <f>'Rec. &amp; Pay.'!H24</f>
        <v>0</v>
      </c>
      <c r="I27" s="316">
        <f>'Rec. &amp; Pay.'!I24</f>
        <v>0</v>
      </c>
      <c r="J27" s="102">
        <f>I27/I32</f>
        <v>0</v>
      </c>
    </row>
    <row r="28" spans="2:10" ht="20.100000000000001" customHeight="1" x14ac:dyDescent="0.25">
      <c r="B28" s="317" t="s">
        <v>452</v>
      </c>
      <c r="C28" s="310">
        <v>14</v>
      </c>
      <c r="D28" s="315">
        <f>'Rec. &amp; Pay.'!D25</f>
        <v>0</v>
      </c>
      <c r="E28" s="316">
        <f>'Rec. &amp; Pay.'!E25</f>
        <v>0</v>
      </c>
      <c r="F28" s="102">
        <f>E28/E32</f>
        <v>0</v>
      </c>
      <c r="G28" s="308"/>
      <c r="H28" s="315">
        <f>'Rec. &amp; Pay.'!H25</f>
        <v>0</v>
      </c>
      <c r="I28" s="316">
        <f>'Rec. &amp; Pay.'!I25</f>
        <v>0</v>
      </c>
      <c r="J28" s="102">
        <f>I28/I32</f>
        <v>0</v>
      </c>
    </row>
    <row r="29" spans="2:10" ht="20.100000000000001" customHeight="1" x14ac:dyDescent="0.25">
      <c r="B29" s="317" t="s">
        <v>754</v>
      </c>
      <c r="C29" s="310">
        <v>15</v>
      </c>
      <c r="D29" s="315">
        <f>'Rec. &amp; Pay.'!D26</f>
        <v>22419</v>
      </c>
      <c r="E29" s="342">
        <f>'Rec. &amp; Pay.'!E26</f>
        <v>5125</v>
      </c>
      <c r="F29" s="102">
        <f>E29/E32</f>
        <v>1.4382995858202353E-3</v>
      </c>
      <c r="G29" s="308"/>
      <c r="H29" s="315">
        <f>'Rec. &amp; Pay.'!H26</f>
        <v>5500</v>
      </c>
      <c r="I29" s="316">
        <f>'Rec. &amp; Pay.'!I26</f>
        <v>3945</v>
      </c>
      <c r="J29" s="102">
        <f>I29/I32</f>
        <v>1.3151551181623368E-3</v>
      </c>
    </row>
    <row r="30" spans="2:10" ht="20.100000000000001" customHeight="1" x14ac:dyDescent="0.25">
      <c r="B30" s="317" t="s">
        <v>755</v>
      </c>
      <c r="C30" s="310">
        <v>16</v>
      </c>
      <c r="D30" s="315">
        <f>'Rec. &amp; Pay.'!D27</f>
        <v>1278583</v>
      </c>
      <c r="E30" s="342">
        <f>'Rec. &amp; Pay.'!E27</f>
        <v>680072.9</v>
      </c>
      <c r="F30" s="102">
        <f>E30/E32</f>
        <v>0.19085825763854952</v>
      </c>
      <c r="G30" s="308"/>
      <c r="H30" s="315">
        <f>'Rec. &amp; Pay.'!H27</f>
        <v>815600</v>
      </c>
      <c r="I30" s="316">
        <f>'Rec. &amp; Pay.'!I27</f>
        <v>860354.75</v>
      </c>
      <c r="J30" s="102">
        <f>I30/I32</f>
        <v>0.28681874598169271</v>
      </c>
    </row>
    <row r="31" spans="2:10" ht="9.9499999999999993" customHeight="1" thickBot="1" x14ac:dyDescent="0.3">
      <c r="B31" s="317"/>
      <c r="C31" s="310"/>
      <c r="D31" s="326"/>
      <c r="E31" s="343"/>
      <c r="F31" s="101"/>
      <c r="G31" s="308"/>
      <c r="H31" s="326"/>
      <c r="I31" s="343"/>
      <c r="J31" s="101"/>
    </row>
    <row r="32" spans="2:10" ht="20.100000000000001" customHeight="1" thickBot="1" x14ac:dyDescent="0.3">
      <c r="B32" s="336" t="s">
        <v>530</v>
      </c>
      <c r="C32" s="332"/>
      <c r="D32" s="333">
        <f>SUM(D24:D31)</f>
        <v>5642553</v>
      </c>
      <c r="E32" s="334">
        <f>SUM(E24:E30)</f>
        <v>3563235.4</v>
      </c>
      <c r="F32" s="347">
        <f>SUM(F24:F31)</f>
        <v>1</v>
      </c>
      <c r="G32" s="335"/>
      <c r="H32" s="333">
        <f>SUM(H24:H31)</f>
        <v>5252902.05</v>
      </c>
      <c r="I32" s="334">
        <f>SUM(I24:I30)</f>
        <v>2999646.16</v>
      </c>
      <c r="J32" s="347">
        <f>SUM(J24:J31)</f>
        <v>1</v>
      </c>
    </row>
    <row r="33" spans="2:10" ht="15" customHeight="1" thickBot="1" x14ac:dyDescent="0.3">
      <c r="B33" s="318"/>
      <c r="C33" s="310"/>
      <c r="D33" s="311"/>
      <c r="E33" s="339"/>
      <c r="F33" s="344"/>
      <c r="G33" s="308"/>
      <c r="H33" s="311"/>
      <c r="I33" s="339"/>
      <c r="J33" s="344"/>
    </row>
    <row r="34" spans="2:10" s="245" customFormat="1" ht="20.100000000000001" customHeight="1" thickBot="1" x14ac:dyDescent="0.3">
      <c r="B34" s="246" t="s">
        <v>838</v>
      </c>
      <c r="C34" s="247"/>
      <c r="D34" s="248">
        <f>D20-D32</f>
        <v>3787396.9999999981</v>
      </c>
      <c r="E34" s="346">
        <f>E20-E32</f>
        <v>2174667.2700000009</v>
      </c>
      <c r="F34" s="250"/>
      <c r="G34" s="337"/>
      <c r="H34" s="248">
        <f>H20-H32</f>
        <v>4837476.05</v>
      </c>
      <c r="I34" s="249">
        <f>I20-I32</f>
        <v>3567573.4400000004</v>
      </c>
      <c r="J34" s="250"/>
    </row>
    <row r="35" spans="2:10" ht="17.25" customHeight="1" x14ac:dyDescent="0.25">
      <c r="B35" s="318"/>
      <c r="C35" s="310"/>
      <c r="D35" s="328"/>
      <c r="E35" s="345"/>
      <c r="F35" s="344"/>
      <c r="G35" s="308"/>
      <c r="H35" s="328"/>
      <c r="I35" s="345"/>
      <c r="J35" s="344"/>
    </row>
    <row r="268" spans="1:10" s="8" customFormat="1" ht="20.100000000000001" customHeight="1" x14ac:dyDescent="0.25">
      <c r="A268" s="7"/>
      <c r="B268" s="7"/>
      <c r="C268" s="7"/>
      <c r="D268" s="37"/>
      <c r="E268" s="7"/>
      <c r="F268" s="103"/>
      <c r="G268" s="7"/>
      <c r="H268" s="37"/>
      <c r="I268" s="7"/>
      <c r="J268" s="103"/>
    </row>
  </sheetData>
  <mergeCells count="3">
    <mergeCell ref="B4:J4"/>
    <mergeCell ref="B3:J3"/>
    <mergeCell ref="B2:J2"/>
  </mergeCells>
  <printOptions horizontalCentered="1"/>
  <pageMargins left="0.27559055118110237" right="0.15748031496062992" top="0.39370078740157483" bottom="0.31496062992125984" header="0.23622047244094491" footer="0.19685039370078741"/>
  <pageSetup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2:K271"/>
  <sheetViews>
    <sheetView showGridLines="0" showRowColHeaders="0" topLeftCell="A7" zoomScale="90" zoomScaleNormal="90" workbookViewId="0">
      <selection activeCell="I10" sqref="I10"/>
    </sheetView>
  </sheetViews>
  <sheetFormatPr defaultRowHeight="20.100000000000001" customHeight="1" x14ac:dyDescent="0.25"/>
  <cols>
    <col min="1" max="1" width="9.140625" style="12"/>
    <col min="2" max="2" width="30.7109375" style="12" customWidth="1"/>
    <col min="3" max="3" width="18.7109375" style="12" customWidth="1"/>
    <col min="4" max="11" width="10.7109375" style="12" customWidth="1"/>
    <col min="12" max="16384" width="9.140625" style="12"/>
  </cols>
  <sheetData>
    <row r="2" spans="2:11" ht="20.100000000000001" customHeight="1" x14ac:dyDescent="0.25">
      <c r="B2" s="31"/>
      <c r="C2" s="32"/>
      <c r="D2" s="31"/>
      <c r="E2" s="31"/>
      <c r="F2" s="31"/>
      <c r="G2" s="31"/>
      <c r="H2" s="31"/>
      <c r="I2" s="31"/>
      <c r="J2" s="31"/>
      <c r="K2" s="31"/>
    </row>
    <row r="3" spans="2:11" ht="20.100000000000001" customHeight="1" x14ac:dyDescent="0.25">
      <c r="B3" s="31"/>
      <c r="C3" s="32"/>
      <c r="D3" s="31"/>
      <c r="E3" s="31"/>
      <c r="F3" s="31"/>
      <c r="G3" s="31"/>
      <c r="H3" s="31"/>
      <c r="I3" s="31"/>
      <c r="J3" s="31"/>
      <c r="K3" s="31"/>
    </row>
    <row r="4" spans="2:11" ht="20.100000000000001" customHeight="1" x14ac:dyDescent="0.25">
      <c r="B4" s="35" t="s">
        <v>756</v>
      </c>
      <c r="C4" s="32"/>
      <c r="D4" s="31"/>
      <c r="E4" s="31"/>
      <c r="F4" s="31"/>
      <c r="G4" s="31"/>
      <c r="H4" s="31"/>
      <c r="I4" s="31"/>
      <c r="J4" s="31"/>
      <c r="K4" s="31"/>
    </row>
    <row r="5" spans="2:11" ht="20.100000000000001" customHeight="1" x14ac:dyDescent="0.25">
      <c r="B5" s="25" t="s">
        <v>537</v>
      </c>
      <c r="C5" s="26">
        <f>'Rec. &amp; Pay.'!E10</f>
        <v>170579.21000000002</v>
      </c>
      <c r="D5" s="31"/>
      <c r="E5" s="31"/>
      <c r="F5" s="31"/>
      <c r="G5" s="31"/>
      <c r="H5" s="31"/>
      <c r="I5" s="31"/>
      <c r="J5" s="31"/>
      <c r="K5" s="31"/>
    </row>
    <row r="6" spans="2:11" ht="20.100000000000001" customHeight="1" x14ac:dyDescent="0.25">
      <c r="B6" s="27" t="s">
        <v>757</v>
      </c>
      <c r="C6" s="26">
        <f>'Rec. &amp; Pay.'!E11</f>
        <v>182943.86</v>
      </c>
      <c r="D6" s="31"/>
      <c r="E6" s="31"/>
      <c r="F6" s="31"/>
      <c r="G6" s="31"/>
      <c r="H6" s="31"/>
      <c r="I6" s="31"/>
      <c r="J6" s="31"/>
      <c r="K6" s="31"/>
    </row>
    <row r="7" spans="2:11" ht="20.100000000000001" customHeight="1" x14ac:dyDescent="0.25">
      <c r="B7" s="25" t="s">
        <v>749</v>
      </c>
      <c r="C7" s="26">
        <f>'Rec. &amp; Pay.'!E12</f>
        <v>161514.5</v>
      </c>
      <c r="D7" s="31"/>
      <c r="E7" s="31"/>
      <c r="F7" s="31"/>
      <c r="G7" s="31"/>
      <c r="H7" s="31"/>
      <c r="I7" s="31"/>
      <c r="J7" s="31"/>
      <c r="K7" s="31"/>
    </row>
    <row r="8" spans="2:11" ht="20.100000000000001" customHeight="1" x14ac:dyDescent="0.25">
      <c r="B8" s="28" t="s">
        <v>541</v>
      </c>
      <c r="C8" s="26">
        <f>'Rec. &amp; Pay.'!E13</f>
        <v>138819</v>
      </c>
      <c r="D8" s="31"/>
      <c r="E8" s="31"/>
      <c r="F8" s="31"/>
      <c r="G8" s="31"/>
      <c r="H8" s="31"/>
      <c r="I8" s="31"/>
      <c r="J8" s="31"/>
      <c r="K8" s="31"/>
    </row>
    <row r="9" spans="2:11" ht="20.100000000000001" customHeight="1" x14ac:dyDescent="0.25">
      <c r="B9" s="25" t="s">
        <v>750</v>
      </c>
      <c r="C9" s="26">
        <f>'Rec. &amp; Pay.'!E14</f>
        <v>35908</v>
      </c>
      <c r="D9" s="31"/>
      <c r="E9" s="31"/>
      <c r="F9" s="31"/>
      <c r="G9" s="31"/>
      <c r="H9" s="31"/>
      <c r="I9" s="31"/>
      <c r="J9" s="31"/>
      <c r="K9" s="31"/>
    </row>
    <row r="10" spans="2:11" ht="20.100000000000001" customHeight="1" x14ac:dyDescent="0.25">
      <c r="B10" s="28" t="s">
        <v>452</v>
      </c>
      <c r="C10" s="26">
        <f>'Rec. &amp; Pay.'!E15</f>
        <v>5018692.24</v>
      </c>
      <c r="D10" s="31"/>
      <c r="E10" s="31"/>
      <c r="F10" s="31"/>
      <c r="G10" s="31"/>
      <c r="H10" s="31"/>
      <c r="I10" s="31"/>
      <c r="J10" s="31"/>
      <c r="K10" s="31"/>
    </row>
    <row r="11" spans="2:11" ht="20.100000000000001" customHeight="1" x14ac:dyDescent="0.25">
      <c r="B11" s="25" t="s">
        <v>751</v>
      </c>
      <c r="C11" s="26">
        <f>'Rec. &amp; Pay.'!E16</f>
        <v>0</v>
      </c>
      <c r="D11" s="31"/>
      <c r="E11" s="31"/>
      <c r="F11" s="31"/>
      <c r="G11" s="31"/>
      <c r="H11" s="31"/>
      <c r="I11" s="31"/>
      <c r="J11" s="31"/>
      <c r="K11" s="31"/>
    </row>
    <row r="12" spans="2:11" ht="20.100000000000001" customHeight="1" x14ac:dyDescent="0.25">
      <c r="B12" s="28" t="s">
        <v>364</v>
      </c>
      <c r="C12" s="26">
        <f>'Rec. &amp; Pay.'!E17</f>
        <v>29445.86</v>
      </c>
      <c r="D12" s="31"/>
      <c r="E12" s="31"/>
      <c r="F12" s="31"/>
      <c r="G12" s="31"/>
      <c r="H12" s="31"/>
      <c r="I12" s="31"/>
      <c r="J12" s="31"/>
      <c r="K12" s="31"/>
    </row>
    <row r="13" spans="2:11" ht="9.9499999999999993" customHeight="1" x14ac:dyDescent="0.25">
      <c r="B13" s="30"/>
      <c r="C13" s="32"/>
      <c r="D13" s="31"/>
      <c r="E13" s="31"/>
      <c r="F13" s="31"/>
      <c r="G13" s="31"/>
      <c r="H13" s="31"/>
      <c r="I13" s="31"/>
      <c r="J13" s="31"/>
      <c r="K13" s="31"/>
    </row>
    <row r="14" spans="2:11" ht="20.100000000000001" customHeight="1" thickBot="1" x14ac:dyDescent="0.3">
      <c r="B14" s="227" t="s">
        <v>758</v>
      </c>
      <c r="C14" s="228">
        <f>SUM(C5:C13)</f>
        <v>5737902.6700000009</v>
      </c>
      <c r="D14" s="31"/>
      <c r="E14" s="31"/>
      <c r="F14" s="31"/>
      <c r="G14" s="31"/>
      <c r="H14" s="31"/>
      <c r="I14" s="31"/>
      <c r="J14" s="31"/>
      <c r="K14" s="31"/>
    </row>
    <row r="15" spans="2:11" ht="20.100000000000001" customHeight="1" x14ac:dyDescent="0.25">
      <c r="B15" s="29"/>
      <c r="C15" s="33"/>
      <c r="D15" s="31"/>
      <c r="E15" s="31"/>
      <c r="F15" s="31"/>
      <c r="G15" s="31"/>
      <c r="H15" s="31"/>
      <c r="I15" s="31"/>
      <c r="J15" s="31"/>
      <c r="K15" s="31"/>
    </row>
    <row r="16" spans="2:11" ht="20.100000000000001" customHeight="1" x14ac:dyDescent="0.25">
      <c r="B16" s="29"/>
      <c r="C16" s="33"/>
      <c r="D16" s="31"/>
      <c r="E16" s="31"/>
      <c r="F16" s="31"/>
      <c r="G16" s="31"/>
      <c r="H16" s="31"/>
      <c r="I16" s="31"/>
      <c r="J16" s="31"/>
      <c r="K16" s="31"/>
    </row>
    <row r="17" spans="2:11" ht="20.100000000000001" customHeight="1" x14ac:dyDescent="0.25">
      <c r="B17" s="29"/>
      <c r="C17" s="33"/>
      <c r="D17" s="31"/>
      <c r="E17" s="31"/>
      <c r="F17" s="31"/>
      <c r="G17" s="31"/>
      <c r="H17" s="31"/>
      <c r="I17" s="31"/>
      <c r="J17" s="31"/>
      <c r="K17" s="31"/>
    </row>
    <row r="18" spans="2:11" ht="20.100000000000001" customHeight="1" x14ac:dyDescent="0.25">
      <c r="B18" s="31"/>
      <c r="C18" s="32"/>
      <c r="D18" s="31"/>
      <c r="E18" s="31"/>
      <c r="F18" s="31"/>
      <c r="G18" s="31"/>
      <c r="H18" s="31"/>
      <c r="I18" s="31"/>
      <c r="J18" s="31"/>
      <c r="K18" s="31"/>
    </row>
    <row r="19" spans="2:11" ht="20.100000000000001" customHeight="1" x14ac:dyDescent="0.25">
      <c r="B19" s="31"/>
      <c r="C19" s="32"/>
      <c r="D19" s="31"/>
      <c r="E19" s="31"/>
      <c r="F19" s="31"/>
      <c r="G19" s="31"/>
      <c r="H19" s="31"/>
      <c r="I19" s="31"/>
      <c r="J19" s="31"/>
      <c r="K19" s="31"/>
    </row>
    <row r="20" spans="2:11" ht="20.100000000000001" customHeight="1" x14ac:dyDescent="0.25">
      <c r="B20" s="35" t="s">
        <v>759</v>
      </c>
      <c r="C20" s="32"/>
      <c r="D20" s="31"/>
      <c r="E20" s="31"/>
      <c r="F20" s="31"/>
      <c r="G20" s="31"/>
      <c r="H20" s="31"/>
      <c r="I20" s="31"/>
      <c r="J20" s="31"/>
      <c r="K20" s="31"/>
    </row>
    <row r="21" spans="2:11" ht="20.100000000000001" customHeight="1" x14ac:dyDescent="0.25">
      <c r="B21" s="25" t="s">
        <v>444</v>
      </c>
      <c r="C21" s="26">
        <f>'Rec. &amp; Pay.'!E22</f>
        <v>1631630.7</v>
      </c>
      <c r="D21" s="31"/>
      <c r="E21" s="31"/>
      <c r="F21" s="31"/>
      <c r="G21" s="31"/>
      <c r="H21" s="31"/>
      <c r="I21" s="31"/>
      <c r="J21" s="31"/>
      <c r="K21" s="31"/>
    </row>
    <row r="22" spans="2:11" ht="20.100000000000001" customHeight="1" x14ac:dyDescent="0.25">
      <c r="B22" s="28" t="s">
        <v>752</v>
      </c>
      <c r="C22" s="26">
        <f>'Rec. &amp; Pay.'!E23</f>
        <v>1246406.8</v>
      </c>
      <c r="D22" s="31"/>
      <c r="E22" s="31"/>
      <c r="F22" s="31"/>
      <c r="G22" s="31"/>
      <c r="H22" s="31"/>
      <c r="I22" s="31"/>
      <c r="J22" s="31"/>
      <c r="K22" s="31"/>
    </row>
    <row r="23" spans="2:11" ht="20.100000000000001" customHeight="1" x14ac:dyDescent="0.25">
      <c r="B23" s="30" t="s">
        <v>760</v>
      </c>
      <c r="C23" s="26">
        <f>'Inc. &amp; Exp.'!E26</f>
        <v>0</v>
      </c>
      <c r="D23" s="31"/>
      <c r="E23" s="31"/>
      <c r="F23" s="31"/>
      <c r="G23" s="31"/>
      <c r="H23" s="31"/>
      <c r="I23" s="31"/>
      <c r="J23" s="31"/>
      <c r="K23" s="31"/>
    </row>
    <row r="24" spans="2:11" ht="20.100000000000001" customHeight="1" x14ac:dyDescent="0.25">
      <c r="B24" s="28" t="s">
        <v>753</v>
      </c>
      <c r="C24" s="26">
        <f>'Rec. &amp; Pay.'!E24</f>
        <v>0</v>
      </c>
      <c r="D24" s="31"/>
      <c r="E24" s="31"/>
      <c r="F24" s="31"/>
      <c r="G24" s="31"/>
      <c r="H24" s="31"/>
      <c r="I24" s="31"/>
      <c r="J24" s="31"/>
      <c r="K24" s="31"/>
    </row>
    <row r="25" spans="2:11" ht="20.100000000000001" customHeight="1" x14ac:dyDescent="0.25">
      <c r="B25" s="28" t="s">
        <v>452</v>
      </c>
      <c r="C25" s="26">
        <f>'Rec. &amp; Pay.'!E25</f>
        <v>0</v>
      </c>
      <c r="D25" s="31"/>
      <c r="E25" s="31"/>
      <c r="F25" s="31"/>
      <c r="G25" s="31"/>
      <c r="H25" s="31"/>
      <c r="I25" s="31"/>
      <c r="J25" s="31"/>
      <c r="K25" s="31"/>
    </row>
    <row r="26" spans="2:11" ht="20.100000000000001" customHeight="1" x14ac:dyDescent="0.25">
      <c r="B26" s="28" t="s">
        <v>754</v>
      </c>
      <c r="C26" s="26">
        <f>'Rec. &amp; Pay.'!E26</f>
        <v>5125</v>
      </c>
      <c r="D26" s="31"/>
      <c r="E26" s="31"/>
      <c r="F26" s="31"/>
      <c r="G26" s="31"/>
      <c r="H26" s="31"/>
      <c r="I26" s="31"/>
      <c r="J26" s="31"/>
      <c r="K26" s="31"/>
    </row>
    <row r="27" spans="2:11" ht="20.100000000000001" customHeight="1" x14ac:dyDescent="0.25">
      <c r="B27" s="28" t="s">
        <v>454</v>
      </c>
      <c r="C27" s="26">
        <f>'Rec. &amp; Pay.'!E27</f>
        <v>680072.9</v>
      </c>
      <c r="D27" s="31"/>
      <c r="E27" s="31"/>
      <c r="F27" s="31"/>
      <c r="G27" s="31"/>
      <c r="H27" s="31"/>
      <c r="I27" s="31"/>
      <c r="J27" s="31"/>
      <c r="K27" s="31"/>
    </row>
    <row r="28" spans="2:11" ht="9.9499999999999993" customHeight="1" x14ac:dyDescent="0.25">
      <c r="B28" s="28"/>
      <c r="C28" s="26"/>
      <c r="D28" s="31"/>
      <c r="E28" s="31"/>
      <c r="F28" s="31"/>
      <c r="G28" s="31"/>
      <c r="H28" s="31"/>
      <c r="I28" s="31"/>
      <c r="J28" s="31"/>
      <c r="K28" s="31"/>
    </row>
    <row r="29" spans="2:11" ht="20.100000000000001" customHeight="1" thickBot="1" x14ac:dyDescent="0.3">
      <c r="B29" s="229" t="s">
        <v>758</v>
      </c>
      <c r="C29" s="228">
        <f>SUM(C21:C28)</f>
        <v>3563235.4</v>
      </c>
      <c r="D29" s="31"/>
      <c r="E29" s="31"/>
      <c r="F29" s="31"/>
      <c r="G29" s="31"/>
      <c r="H29" s="31"/>
      <c r="I29" s="31"/>
      <c r="J29" s="31"/>
      <c r="K29" s="31"/>
    </row>
    <row r="30" spans="2:11" ht="20.100000000000001" customHeight="1" x14ac:dyDescent="0.25">
      <c r="B30" s="11"/>
      <c r="C30" s="11"/>
      <c r="D30" s="31"/>
      <c r="E30" s="31"/>
      <c r="F30" s="31"/>
      <c r="G30" s="31"/>
      <c r="H30" s="31"/>
      <c r="I30" s="31"/>
      <c r="J30" s="31"/>
      <c r="K30" s="31"/>
    </row>
    <row r="31" spans="2:11" ht="20.100000000000001" customHeight="1" x14ac:dyDescent="0.25">
      <c r="B31" s="11"/>
      <c r="C31" s="34"/>
      <c r="D31" s="11"/>
      <c r="E31" s="11"/>
      <c r="F31" s="11"/>
      <c r="G31" s="11"/>
      <c r="H31" s="11"/>
      <c r="I31" s="11"/>
      <c r="J31" s="11"/>
      <c r="K31" s="11"/>
    </row>
    <row r="32" spans="2:11" ht="20.100000000000001" customHeight="1" x14ac:dyDescent="0.25">
      <c r="C32" s="51"/>
    </row>
    <row r="271" spans="4:4" ht="20.100000000000001" customHeight="1" x14ac:dyDescent="0.25">
      <c r="D271" s="36"/>
    </row>
  </sheetData>
  <sheetProtection sheet="1" objects="1" scenarios="1"/>
  <printOptions horizontalCentered="1" verticalCentered="1"/>
  <pageMargins left="0.55118110236220474" right="0.59055118110236227" top="0.47244094488188981" bottom="0.55118110236220474" header="0.31496062992125984" footer="0.31496062992125984"/>
  <pageSetup scale="90" orientation="landscape" r:id="rId1"/>
  <rowBreaks count="1" manualBreakCount="1">
    <brk id="32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2:H63"/>
  <sheetViews>
    <sheetView showGridLines="0" topLeftCell="A7" zoomScaleNormal="100" workbookViewId="0">
      <selection activeCell="B4" sqref="B4:F4"/>
    </sheetView>
  </sheetViews>
  <sheetFormatPr defaultRowHeight="18" customHeight="1" x14ac:dyDescent="0.25"/>
  <cols>
    <col min="1" max="1" width="9.140625" style="553"/>
    <col min="2" max="2" width="42.7109375" style="553" customWidth="1"/>
    <col min="3" max="3" width="10.7109375" style="553" customWidth="1"/>
    <col min="4" max="4" width="17.28515625" style="556" customWidth="1"/>
    <col min="5" max="5" width="3.28515625" style="553" customWidth="1"/>
    <col min="6" max="6" width="17.28515625" style="556" customWidth="1"/>
    <col min="7" max="7" width="2.28515625" style="553" customWidth="1"/>
    <col min="8" max="8" width="18.140625" style="553" customWidth="1"/>
    <col min="9" max="16384" width="9.140625" style="553"/>
  </cols>
  <sheetData>
    <row r="2" spans="2:8" ht="18" customHeight="1" x14ac:dyDescent="0.3">
      <c r="B2" s="966" t="s">
        <v>1810</v>
      </c>
      <c r="C2" s="966"/>
      <c r="D2" s="966"/>
      <c r="E2" s="966"/>
      <c r="F2" s="966"/>
      <c r="G2" s="38"/>
      <c r="H2" s="38"/>
    </row>
    <row r="3" spans="2:8" ht="18" customHeight="1" x14ac:dyDescent="0.25">
      <c r="B3" s="967" t="s">
        <v>1901</v>
      </c>
      <c r="C3" s="967"/>
      <c r="D3" s="967"/>
      <c r="E3" s="967"/>
      <c r="F3" s="967"/>
      <c r="G3" s="38"/>
      <c r="H3" s="38"/>
    </row>
    <row r="4" spans="2:8" ht="18" customHeight="1" x14ac:dyDescent="0.25">
      <c r="B4" s="971" t="s">
        <v>1876</v>
      </c>
      <c r="C4" s="971"/>
      <c r="D4" s="971"/>
      <c r="E4" s="971"/>
      <c r="F4" s="971"/>
      <c r="G4" s="38"/>
      <c r="H4" s="38"/>
    </row>
    <row r="5" spans="2:8" ht="9.9499999999999993" customHeight="1" x14ac:dyDescent="0.25">
      <c r="B5" s="603"/>
      <c r="C5" s="604"/>
      <c r="D5" s="605"/>
      <c r="E5" s="606"/>
      <c r="F5" s="605"/>
      <c r="G5" s="38"/>
      <c r="H5" s="38"/>
    </row>
    <row r="6" spans="2:8" ht="18" customHeight="1" x14ac:dyDescent="0.25">
      <c r="B6" s="801"/>
      <c r="C6" s="802"/>
      <c r="D6" s="803">
        <v>2017</v>
      </c>
      <c r="E6" s="804"/>
      <c r="F6" s="803">
        <v>2016</v>
      </c>
      <c r="G6" s="946"/>
      <c r="H6" s="803" t="s">
        <v>1898</v>
      </c>
    </row>
    <row r="7" spans="2:8" s="607" customFormat="1" ht="18" customHeight="1" thickBot="1" x14ac:dyDescent="0.3">
      <c r="B7" s="805" t="s">
        <v>488</v>
      </c>
      <c r="C7" s="806" t="s">
        <v>489</v>
      </c>
      <c r="D7" s="807" t="s">
        <v>487</v>
      </c>
      <c r="E7" s="808"/>
      <c r="F7" s="807" t="s">
        <v>487</v>
      </c>
      <c r="G7" s="945"/>
      <c r="H7" s="807" t="s">
        <v>487</v>
      </c>
    </row>
    <row r="8" spans="2:8" ht="9.9499999999999993" customHeight="1" x14ac:dyDescent="0.25">
      <c r="B8" s="608"/>
      <c r="C8" s="609"/>
      <c r="D8" s="610"/>
      <c r="E8" s="611"/>
      <c r="F8" s="610"/>
      <c r="G8" s="942"/>
      <c r="H8" s="610"/>
    </row>
    <row r="9" spans="2:8" ht="18" customHeight="1" x14ac:dyDescent="0.25">
      <c r="B9" s="612" t="s">
        <v>490</v>
      </c>
      <c r="C9" s="609"/>
      <c r="D9" s="610"/>
      <c r="E9" s="611"/>
      <c r="F9" s="610"/>
      <c r="G9" s="942"/>
      <c r="H9" s="610"/>
    </row>
    <row r="10" spans="2:8" ht="5.0999999999999996" customHeight="1" x14ac:dyDescent="0.25">
      <c r="B10" s="608"/>
      <c r="C10" s="609"/>
      <c r="D10" s="610"/>
      <c r="E10" s="611"/>
      <c r="F10" s="610"/>
      <c r="G10" s="942"/>
      <c r="H10" s="610"/>
    </row>
    <row r="11" spans="2:8" ht="18" customHeight="1" x14ac:dyDescent="0.25">
      <c r="B11" s="608" t="s">
        <v>491</v>
      </c>
      <c r="C11" s="609">
        <v>19</v>
      </c>
      <c r="D11" s="610">
        <f>'Cash &amp; Bank bal.'!E42+'Cash &amp; Bank bal.'!E70</f>
        <v>1178936.56</v>
      </c>
      <c r="E11" s="613"/>
      <c r="F11" s="610">
        <f>'Cash &amp; Bank bal.'!G42+'Cash &amp; Bank bal.'!G70</f>
        <v>1154859.82</v>
      </c>
      <c r="G11" s="942"/>
      <c r="H11" s="610">
        <f>'Cash &amp; Bank bal.'!G54+'Cash &amp; Bank bal.'!G70</f>
        <v>1154859.82</v>
      </c>
    </row>
    <row r="12" spans="2:8" ht="18" customHeight="1" x14ac:dyDescent="0.25">
      <c r="B12" s="608" t="s">
        <v>492</v>
      </c>
      <c r="C12" s="609">
        <v>20</v>
      </c>
      <c r="D12" s="610">
        <f>SCHEDULES!H18</f>
        <v>21567.25</v>
      </c>
      <c r="E12" s="613"/>
      <c r="F12" s="610">
        <f>SCHEDULES!I18</f>
        <v>16260.15</v>
      </c>
      <c r="G12" s="942"/>
      <c r="H12" s="610">
        <f>SCHEDULES!I18</f>
        <v>16260.15</v>
      </c>
    </row>
    <row r="13" spans="2:8" ht="18" customHeight="1" x14ac:dyDescent="0.25">
      <c r="B13" s="608" t="s">
        <v>493</v>
      </c>
      <c r="C13" s="609">
        <v>21</v>
      </c>
      <c r="D13" s="610">
        <v>0</v>
      </c>
      <c r="E13" s="613"/>
      <c r="F13" s="610">
        <v>0</v>
      </c>
      <c r="G13" s="942"/>
      <c r="H13" s="610">
        <v>0</v>
      </c>
    </row>
    <row r="14" spans="2:8" ht="5.0999999999999996" customHeight="1" x14ac:dyDescent="0.25">
      <c r="B14" s="608"/>
      <c r="C14" s="609"/>
      <c r="D14" s="610"/>
      <c r="E14" s="613"/>
      <c r="F14" s="610"/>
      <c r="G14" s="942"/>
      <c r="H14" s="610"/>
    </row>
    <row r="15" spans="2:8" ht="18" customHeight="1" thickBot="1" x14ac:dyDescent="0.3">
      <c r="B15" s="614" t="s">
        <v>494</v>
      </c>
      <c r="C15" s="615"/>
      <c r="D15" s="616">
        <f>SUM(D11:D14)</f>
        <v>1200503.81</v>
      </c>
      <c r="E15" s="617"/>
      <c r="F15" s="616">
        <f>SUM(F11:F14)</f>
        <v>1171119.97</v>
      </c>
      <c r="G15" s="942"/>
      <c r="H15" s="616">
        <f>SUM(H11:H14)</f>
        <v>1171119.97</v>
      </c>
    </row>
    <row r="16" spans="2:8" ht="15" customHeight="1" thickTop="1" x14ac:dyDescent="0.25">
      <c r="B16" s="608"/>
      <c r="C16" s="609"/>
      <c r="D16" s="610"/>
      <c r="E16" s="613"/>
      <c r="F16" s="610"/>
      <c r="G16" s="942"/>
      <c r="H16" s="610"/>
    </row>
    <row r="17" spans="2:8" ht="18" customHeight="1" x14ac:dyDescent="0.25">
      <c r="B17" s="612" t="s">
        <v>495</v>
      </c>
      <c r="C17" s="609"/>
      <c r="D17" s="610"/>
      <c r="E17" s="613"/>
      <c r="F17" s="610"/>
      <c r="G17" s="942"/>
      <c r="H17" s="610"/>
    </row>
    <row r="18" spans="2:8" ht="5.0999999999999996" customHeight="1" x14ac:dyDescent="0.25">
      <c r="B18" s="612"/>
      <c r="C18" s="609"/>
      <c r="D18" s="610"/>
      <c r="E18" s="613"/>
      <c r="F18" s="610"/>
      <c r="G18" s="942"/>
      <c r="H18" s="610"/>
    </row>
    <row r="19" spans="2:8" ht="18" customHeight="1" x14ac:dyDescent="0.25">
      <c r="B19" s="608" t="s">
        <v>492</v>
      </c>
      <c r="C19" s="609">
        <v>22</v>
      </c>
      <c r="D19" s="610">
        <f>SCHEDULES!H48+SCHEDULES!H78</f>
        <v>0</v>
      </c>
      <c r="E19" s="613"/>
      <c r="F19" s="610">
        <f>SCHEDULES!I48+SCHEDULES!I78</f>
        <v>0</v>
      </c>
      <c r="G19" s="942"/>
      <c r="H19" s="610">
        <f>SCHEDULES!K48+SCHEDULES!K78</f>
        <v>0</v>
      </c>
    </row>
    <row r="20" spans="2:8" ht="18" customHeight="1" x14ac:dyDescent="0.25">
      <c r="B20" s="608" t="s">
        <v>496</v>
      </c>
      <c r="C20" s="609">
        <v>23</v>
      </c>
      <c r="D20" s="610">
        <f>SCHEDULES!H108</f>
        <v>0</v>
      </c>
      <c r="E20" s="613"/>
      <c r="F20" s="610">
        <f>SCHEDULES!I108</f>
        <v>0</v>
      </c>
      <c r="G20" s="942"/>
      <c r="H20" s="610">
        <f>SCHEDULES!K108</f>
        <v>0</v>
      </c>
    </row>
    <row r="21" spans="2:8" ht="18" customHeight="1" x14ac:dyDescent="0.25">
      <c r="B21" s="608" t="s">
        <v>497</v>
      </c>
      <c r="C21" s="609">
        <v>24</v>
      </c>
      <c r="D21" s="610">
        <v>0</v>
      </c>
      <c r="E21" s="613"/>
      <c r="F21" s="610">
        <v>0</v>
      </c>
      <c r="G21" s="942"/>
      <c r="H21" s="610">
        <f>'Notes (2)'!H122</f>
        <v>5460595.0099999998</v>
      </c>
    </row>
    <row r="22" spans="2:8" ht="18" customHeight="1" x14ac:dyDescent="0.25">
      <c r="B22" s="608" t="s">
        <v>498</v>
      </c>
      <c r="C22" s="609">
        <v>25</v>
      </c>
      <c r="D22" s="610">
        <v>0</v>
      </c>
      <c r="E22" s="613"/>
      <c r="F22" s="610">
        <v>0</v>
      </c>
      <c r="G22" s="942"/>
      <c r="H22" s="610">
        <f>'Notes (2)'!H129</f>
        <v>703860.93</v>
      </c>
    </row>
    <row r="23" spans="2:8" ht="5.0999999999999996" customHeight="1" x14ac:dyDescent="0.25">
      <c r="B23" s="608"/>
      <c r="C23" s="609"/>
      <c r="D23" s="610"/>
      <c r="E23" s="613"/>
      <c r="F23" s="610"/>
      <c r="G23" s="942"/>
      <c r="H23" s="610"/>
    </row>
    <row r="24" spans="2:8" ht="18" customHeight="1" thickBot="1" x14ac:dyDescent="0.3">
      <c r="B24" s="614" t="s">
        <v>499</v>
      </c>
      <c r="C24" s="615"/>
      <c r="D24" s="616">
        <f>SUM(D19:D22)</f>
        <v>0</v>
      </c>
      <c r="E24" s="617"/>
      <c r="F24" s="616">
        <f>SUM(F19:F22)</f>
        <v>0</v>
      </c>
      <c r="G24" s="942"/>
      <c r="H24" s="616">
        <f>SUM(H19:H22)</f>
        <v>6164455.9399999995</v>
      </c>
    </row>
    <row r="25" spans="2:8" ht="9.9499999999999993" customHeight="1" thickTop="1" x14ac:dyDescent="0.25">
      <c r="B25" s="608"/>
      <c r="C25" s="609"/>
      <c r="D25" s="610"/>
      <c r="E25" s="613"/>
      <c r="F25" s="610"/>
      <c r="G25" s="942"/>
      <c r="H25" s="610"/>
    </row>
    <row r="26" spans="2:8" s="607" customFormat="1" ht="18" customHeight="1" thickBot="1" x14ac:dyDescent="0.3">
      <c r="B26" s="618" t="s">
        <v>500</v>
      </c>
      <c r="C26" s="619"/>
      <c r="D26" s="620">
        <f>D15+D24</f>
        <v>1200503.81</v>
      </c>
      <c r="E26" s="621"/>
      <c r="F26" s="620">
        <f>F15+F24</f>
        <v>1171119.97</v>
      </c>
      <c r="G26" s="943"/>
      <c r="H26" s="620">
        <f>H15+H24</f>
        <v>7335575.9099999992</v>
      </c>
    </row>
    <row r="27" spans="2:8" ht="15" customHeight="1" x14ac:dyDescent="0.25">
      <c r="B27" s="608"/>
      <c r="C27" s="609"/>
      <c r="D27" s="610"/>
      <c r="E27" s="613"/>
      <c r="F27" s="610"/>
      <c r="G27" s="942"/>
      <c r="H27" s="610"/>
    </row>
    <row r="28" spans="2:8" s="607" customFormat="1" ht="18" customHeight="1" x14ac:dyDescent="0.25">
      <c r="B28" s="622" t="s">
        <v>501</v>
      </c>
      <c r="C28" s="619"/>
      <c r="D28" s="623"/>
      <c r="E28" s="624"/>
      <c r="F28" s="623"/>
      <c r="G28" s="943"/>
      <c r="H28" s="623"/>
    </row>
    <row r="29" spans="2:8" ht="9.9499999999999993" customHeight="1" x14ac:dyDescent="0.25">
      <c r="B29" s="608"/>
      <c r="C29" s="609"/>
      <c r="D29" s="610"/>
      <c r="E29" s="613"/>
      <c r="F29" s="610"/>
      <c r="G29" s="942"/>
      <c r="H29" s="610"/>
    </row>
    <row r="30" spans="2:8" ht="18" customHeight="1" x14ac:dyDescent="0.25">
      <c r="B30" s="612" t="s">
        <v>502</v>
      </c>
      <c r="C30" s="609"/>
      <c r="D30" s="610"/>
      <c r="E30" s="613"/>
      <c r="F30" s="610"/>
      <c r="G30" s="942"/>
      <c r="H30" s="610"/>
    </row>
    <row r="31" spans="2:8" ht="5.0999999999999996" customHeight="1" x14ac:dyDescent="0.25">
      <c r="B31" s="612"/>
      <c r="C31" s="609"/>
      <c r="D31" s="610"/>
      <c r="E31" s="613"/>
      <c r="F31" s="610"/>
      <c r="G31" s="942"/>
      <c r="H31" s="610"/>
    </row>
    <row r="32" spans="2:8" ht="18" customHeight="1" x14ac:dyDescent="0.25">
      <c r="B32" s="608" t="s">
        <v>503</v>
      </c>
      <c r="C32" s="609">
        <v>26</v>
      </c>
      <c r="D32" s="610">
        <f>SCHEDULES!H140</f>
        <v>0</v>
      </c>
      <c r="E32" s="613"/>
      <c r="F32" s="610">
        <f>SCHEDULES!I140</f>
        <v>0</v>
      </c>
      <c r="G32" s="942"/>
      <c r="H32" s="610">
        <f>SCHEDULES!K140</f>
        <v>0</v>
      </c>
    </row>
    <row r="33" spans="2:8" ht="18" customHeight="1" x14ac:dyDescent="0.25">
      <c r="B33" s="608" t="s">
        <v>504</v>
      </c>
      <c r="C33" s="609">
        <v>27</v>
      </c>
      <c r="D33" s="610">
        <f>SCHEDULES!H166+SCHEDULES!H195</f>
        <v>0</v>
      </c>
      <c r="E33" s="613"/>
      <c r="F33" s="610">
        <f>SCHEDULES!I166+SCHEDULES!I195</f>
        <v>0</v>
      </c>
      <c r="G33" s="942"/>
      <c r="H33" s="610">
        <f>SCHEDULES!K166+SCHEDULES!K195</f>
        <v>0</v>
      </c>
    </row>
    <row r="34" spans="2:8" ht="18" customHeight="1" x14ac:dyDescent="0.25">
      <c r="B34" s="608" t="s">
        <v>505</v>
      </c>
      <c r="C34" s="609" t="s">
        <v>506</v>
      </c>
      <c r="D34" s="610">
        <f>'Cash &amp; Bank bal.'!E50</f>
        <v>0</v>
      </c>
      <c r="E34" s="613"/>
      <c r="F34" s="610">
        <f>'Cash &amp; Bank bal.'!G50</f>
        <v>0</v>
      </c>
      <c r="G34" s="942"/>
      <c r="H34" s="610">
        <f>'Cash &amp; Bank bal.'!I50</f>
        <v>0</v>
      </c>
    </row>
    <row r="35" spans="2:8" ht="5.0999999999999996" customHeight="1" x14ac:dyDescent="0.25">
      <c r="B35" s="608"/>
      <c r="C35" s="609"/>
      <c r="D35" s="610"/>
      <c r="E35" s="613"/>
      <c r="F35" s="610"/>
      <c r="G35" s="942"/>
      <c r="H35" s="610"/>
    </row>
    <row r="36" spans="2:8" ht="18" customHeight="1" thickBot="1" x14ac:dyDescent="0.3">
      <c r="B36" s="614" t="s">
        <v>507</v>
      </c>
      <c r="C36" s="615"/>
      <c r="D36" s="616">
        <f>SUM(D32:D34)</f>
        <v>0</v>
      </c>
      <c r="E36" s="617"/>
      <c r="F36" s="616">
        <f>SUM(F32:F34)</f>
        <v>0</v>
      </c>
      <c r="G36" s="942"/>
      <c r="H36" s="616">
        <f>SUM(H32:H34)</f>
        <v>0</v>
      </c>
    </row>
    <row r="37" spans="2:8" ht="15" customHeight="1" thickTop="1" x14ac:dyDescent="0.25">
      <c r="B37" s="608"/>
      <c r="C37" s="609"/>
      <c r="D37" s="610"/>
      <c r="E37" s="613"/>
      <c r="F37" s="610"/>
      <c r="G37" s="942"/>
      <c r="H37" s="610"/>
    </row>
    <row r="38" spans="2:8" ht="18" customHeight="1" x14ac:dyDescent="0.25">
      <c r="B38" s="612" t="s">
        <v>508</v>
      </c>
      <c r="C38" s="609"/>
      <c r="D38" s="610"/>
      <c r="E38" s="613"/>
      <c r="F38" s="610"/>
      <c r="G38" s="942"/>
      <c r="H38" s="610"/>
    </row>
    <row r="39" spans="2:8" ht="5.0999999999999996" customHeight="1" x14ac:dyDescent="0.25">
      <c r="B39" s="612"/>
      <c r="C39" s="609"/>
      <c r="D39" s="610"/>
      <c r="E39" s="613"/>
      <c r="F39" s="610"/>
      <c r="G39" s="942"/>
      <c r="H39" s="610"/>
    </row>
    <row r="40" spans="2:8" ht="18" customHeight="1" x14ac:dyDescent="0.25">
      <c r="B40" s="608" t="s">
        <v>509</v>
      </c>
      <c r="C40" s="609" t="s">
        <v>510</v>
      </c>
      <c r="D40" s="610">
        <v>0</v>
      </c>
      <c r="E40" s="613"/>
      <c r="F40" s="610">
        <v>0</v>
      </c>
      <c r="G40" s="942"/>
      <c r="H40" s="610">
        <v>0</v>
      </c>
    </row>
    <row r="41" spans="2:8" ht="18" customHeight="1" x14ac:dyDescent="0.25">
      <c r="B41" s="608" t="s">
        <v>511</v>
      </c>
      <c r="C41" s="609">
        <v>29</v>
      </c>
      <c r="D41" s="610">
        <v>0</v>
      </c>
      <c r="E41" s="613"/>
      <c r="F41" s="610">
        <v>0</v>
      </c>
      <c r="G41" s="942"/>
      <c r="H41" s="610">
        <v>0</v>
      </c>
    </row>
    <row r="42" spans="2:8" ht="5.0999999999999996" customHeight="1" x14ac:dyDescent="0.25">
      <c r="B42" s="608"/>
      <c r="C42" s="609"/>
      <c r="D42" s="610"/>
      <c r="E42" s="613"/>
      <c r="F42" s="610"/>
      <c r="G42" s="942"/>
      <c r="H42" s="610"/>
    </row>
    <row r="43" spans="2:8" ht="18" customHeight="1" thickBot="1" x14ac:dyDescent="0.3">
      <c r="B43" s="614" t="s">
        <v>512</v>
      </c>
      <c r="C43" s="615"/>
      <c r="D43" s="616">
        <f>SUM(D40:D41)</f>
        <v>0</v>
      </c>
      <c r="E43" s="617"/>
      <c r="F43" s="616">
        <f>SUM(F40:F41)</f>
        <v>0</v>
      </c>
      <c r="G43" s="942"/>
      <c r="H43" s="616">
        <f>SUM(H40:H41)</f>
        <v>0</v>
      </c>
    </row>
    <row r="44" spans="2:8" ht="9.9499999999999993" customHeight="1" thickTop="1" x14ac:dyDescent="0.25">
      <c r="B44" s="608"/>
      <c r="C44" s="609"/>
      <c r="D44" s="610"/>
      <c r="E44" s="613"/>
      <c r="F44" s="610"/>
      <c r="G44" s="942"/>
      <c r="H44" s="610"/>
    </row>
    <row r="45" spans="2:8" ht="18" customHeight="1" thickBot="1" x14ac:dyDescent="0.3">
      <c r="B45" s="612" t="s">
        <v>513</v>
      </c>
      <c r="C45" s="612"/>
      <c r="D45" s="625">
        <f>D36+D43</f>
        <v>0</v>
      </c>
      <c r="E45" s="626"/>
      <c r="F45" s="625">
        <f>F36+F43</f>
        <v>0</v>
      </c>
      <c r="G45" s="948"/>
      <c r="H45" s="625">
        <f>H36+H43</f>
        <v>0</v>
      </c>
    </row>
    <row r="46" spans="2:8" ht="15" customHeight="1" x14ac:dyDescent="0.25">
      <c r="B46" s="608"/>
      <c r="C46" s="609"/>
      <c r="D46" s="610"/>
      <c r="E46" s="613"/>
      <c r="F46" s="610"/>
      <c r="G46" s="942"/>
      <c r="H46" s="610"/>
    </row>
    <row r="47" spans="2:8" s="607" customFormat="1" ht="18" customHeight="1" thickBot="1" x14ac:dyDescent="0.3">
      <c r="B47" s="809" t="s">
        <v>514</v>
      </c>
      <c r="C47" s="810"/>
      <c r="D47" s="620">
        <f>D26-D45</f>
        <v>1200503.81</v>
      </c>
      <c r="E47" s="621"/>
      <c r="F47" s="620">
        <f>F26-F45</f>
        <v>1171119.97</v>
      </c>
      <c r="G47" s="949"/>
      <c r="H47" s="620">
        <f>H26-H45</f>
        <v>7335575.9099999992</v>
      </c>
    </row>
    <row r="48" spans="2:8" ht="9.9499999999999993" customHeight="1" x14ac:dyDescent="0.25">
      <c r="B48" s="608"/>
      <c r="C48" s="609"/>
      <c r="D48" s="610"/>
      <c r="E48" s="613"/>
      <c r="F48" s="610"/>
      <c r="G48" s="942"/>
      <c r="H48" s="610"/>
    </row>
    <row r="49" spans="2:8" ht="9.9499999999999993" customHeight="1" x14ac:dyDescent="0.25">
      <c r="B49" s="608"/>
      <c r="C49" s="609"/>
      <c r="D49" s="610"/>
      <c r="E49" s="613"/>
      <c r="F49" s="610"/>
      <c r="G49" s="942"/>
      <c r="H49" s="610"/>
    </row>
    <row r="50" spans="2:8" ht="18" customHeight="1" x14ac:dyDescent="0.25">
      <c r="B50" s="627" t="s">
        <v>1862</v>
      </c>
      <c r="C50" s="609"/>
      <c r="D50" s="610"/>
      <c r="E50" s="613"/>
      <c r="F50" s="610"/>
      <c r="G50" s="942"/>
      <c r="H50" s="610"/>
    </row>
    <row r="51" spans="2:8" ht="5.0999999999999996" customHeight="1" x14ac:dyDescent="0.25">
      <c r="B51" s="608"/>
      <c r="C51" s="609"/>
      <c r="D51" s="610"/>
      <c r="E51" s="613"/>
      <c r="F51" s="610"/>
      <c r="G51" s="942"/>
      <c r="H51" s="610"/>
    </row>
    <row r="52" spans="2:8" ht="18" customHeight="1" x14ac:dyDescent="0.25">
      <c r="B52" s="608" t="s">
        <v>516</v>
      </c>
      <c r="C52" s="609"/>
      <c r="D52" s="610">
        <f>'Re. &amp; Pay.'!E35</f>
        <v>29383.840000000782</v>
      </c>
      <c r="E52" s="613"/>
      <c r="F52" s="610">
        <f>'Re. &amp; Pay.'!J35</f>
        <v>462457.06000000052</v>
      </c>
      <c r="G52" s="942"/>
      <c r="H52" s="610">
        <v>3567573.44</v>
      </c>
    </row>
    <row r="53" spans="2:8" ht="5.0999999999999996" customHeight="1" x14ac:dyDescent="0.25">
      <c r="B53" s="608"/>
      <c r="C53" s="609"/>
      <c r="D53" s="610"/>
      <c r="E53" s="613"/>
      <c r="F53" s="610"/>
      <c r="G53" s="942"/>
      <c r="H53" s="610"/>
    </row>
    <row r="54" spans="2:8" ht="18" customHeight="1" x14ac:dyDescent="0.25">
      <c r="B54" s="608" t="s">
        <v>517</v>
      </c>
      <c r="C54" s="609"/>
      <c r="D54" s="610">
        <f>F56</f>
        <v>1171119.9700000007</v>
      </c>
      <c r="E54" s="613"/>
      <c r="F54" s="610">
        <v>708662.91</v>
      </c>
      <c r="G54" s="942"/>
      <c r="H54" s="610">
        <v>3768002.47</v>
      </c>
    </row>
    <row r="55" spans="2:8" ht="9.9499999999999993" customHeight="1" x14ac:dyDescent="0.25">
      <c r="B55" s="608"/>
      <c r="C55" s="609"/>
      <c r="D55" s="610"/>
      <c r="E55" s="613"/>
      <c r="F55" s="610"/>
      <c r="G55" s="942"/>
      <c r="H55" s="610"/>
    </row>
    <row r="56" spans="2:8" s="607" customFormat="1" ht="18" customHeight="1" thickBot="1" x14ac:dyDescent="0.3">
      <c r="B56" s="809" t="s">
        <v>518</v>
      </c>
      <c r="C56" s="811"/>
      <c r="D56" s="620">
        <f>SUM(D52:D54)</f>
        <v>1200503.8100000015</v>
      </c>
      <c r="E56" s="621"/>
      <c r="F56" s="620">
        <f>SUM(F52:F54)</f>
        <v>1171119.9700000007</v>
      </c>
      <c r="G56" s="950"/>
      <c r="H56" s="620">
        <f>SUM(H52:H54)</f>
        <v>7335575.9100000001</v>
      </c>
    </row>
    <row r="57" spans="2:8" ht="15.95" customHeight="1" x14ac:dyDescent="0.25">
      <c r="B57" s="612"/>
      <c r="C57" s="609"/>
      <c r="D57" s="628"/>
      <c r="E57" s="629"/>
      <c r="F57" s="628"/>
      <c r="G57" s="942"/>
      <c r="H57" s="38"/>
    </row>
    <row r="58" spans="2:8" ht="15.95" customHeight="1" x14ac:dyDescent="0.25">
      <c r="B58" s="612"/>
      <c r="C58" s="609"/>
      <c r="D58" s="628"/>
      <c r="E58" s="629"/>
      <c r="F58" s="628"/>
      <c r="G58" s="942"/>
      <c r="H58" s="38"/>
    </row>
    <row r="59" spans="2:8" ht="15.95" customHeight="1" x14ac:dyDescent="0.25">
      <c r="B59" s="612"/>
      <c r="C59" s="609"/>
      <c r="D59" s="628"/>
      <c r="E59" s="629"/>
      <c r="F59" s="628"/>
      <c r="G59" s="942"/>
      <c r="H59" s="38"/>
    </row>
    <row r="60" spans="2:8" ht="15.95" customHeight="1" x14ac:dyDescent="0.25">
      <c r="B60" s="612"/>
      <c r="C60" s="609"/>
      <c r="D60" s="628"/>
      <c r="E60" s="629"/>
      <c r="F60" s="628"/>
      <c r="G60" s="942"/>
      <c r="H60" s="38"/>
    </row>
    <row r="61" spans="2:8" ht="18" customHeight="1" x14ac:dyDescent="0.25">
      <c r="B61" s="972" t="s">
        <v>1777</v>
      </c>
      <c r="C61" s="972"/>
      <c r="D61" s="973" t="s">
        <v>1778</v>
      </c>
      <c r="E61" s="973"/>
      <c r="F61" s="973"/>
      <c r="G61" s="942"/>
      <c r="H61" s="38"/>
    </row>
    <row r="62" spans="2:8" s="630" customFormat="1" ht="11.1" customHeight="1" x14ac:dyDescent="0.2">
      <c r="B62" s="969" t="s">
        <v>1684</v>
      </c>
      <c r="C62" s="969"/>
      <c r="D62" s="970" t="s">
        <v>1683</v>
      </c>
      <c r="E62" s="970"/>
      <c r="F62" s="970"/>
      <c r="G62" s="944"/>
      <c r="H62" s="947"/>
    </row>
    <row r="63" spans="2:8" ht="18" customHeight="1" x14ac:dyDescent="0.25">
      <c r="D63" s="631">
        <f>D47-D56</f>
        <v>0</v>
      </c>
      <c r="F63" s="631">
        <f>F47-F56</f>
        <v>0</v>
      </c>
    </row>
  </sheetData>
  <mergeCells count="7">
    <mergeCell ref="B62:C62"/>
    <mergeCell ref="D62:F62"/>
    <mergeCell ref="B2:F2"/>
    <mergeCell ref="B3:F3"/>
    <mergeCell ref="B4:F4"/>
    <mergeCell ref="B61:C61"/>
    <mergeCell ref="D61:F61"/>
  </mergeCells>
  <printOptions horizontalCentered="1" verticalCentered="1"/>
  <pageMargins left="0.39370078740157483" right="0.35433070866141736" top="0.35433070866141736" bottom="0.35433070866141736" header="0.15748031496062992" footer="0.15748031496062992"/>
  <pageSetup scale="81" orientation="portrait" r:id="rId1"/>
  <headerFooter>
    <oddFooter>&amp;L&amp;"+,Regular"&amp;9&amp;D&amp;C&amp;"+,Regular"&amp;8ANNUAL STATEMENT OF FINANCIAL POSITION FOR THE YEAR 2017&amp;R&amp;10Page 1</oddFooter>
  </headerFooter>
  <rowBreaks count="1" manualBreakCount="1">
    <brk id="6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2:L39"/>
  <sheetViews>
    <sheetView showGridLines="0" workbookViewId="0">
      <selection activeCell="B49" sqref="B49"/>
    </sheetView>
  </sheetViews>
  <sheetFormatPr defaultRowHeight="18" customHeight="1" x14ac:dyDescent="0.25"/>
  <cols>
    <col min="1" max="1" width="9.140625" style="553"/>
    <col min="2" max="2" width="32.7109375" style="553" customWidth="1"/>
    <col min="3" max="3" width="9.7109375" style="553" customWidth="1"/>
    <col min="4" max="5" width="18.7109375" style="556" customWidth="1"/>
    <col min="6" max="6" width="1.7109375" style="556" customWidth="1"/>
    <col min="7" max="7" width="10.7109375" style="709" customWidth="1"/>
    <col min="8" max="8" width="3.7109375" style="553" customWidth="1"/>
    <col min="9" max="10" width="18.7109375" style="556" customWidth="1"/>
    <col min="11" max="11" width="1.7109375" style="556" customWidth="1"/>
    <col min="12" max="12" width="10.7109375" style="709" customWidth="1"/>
    <col min="13" max="13" width="9.140625" style="553"/>
    <col min="14" max="14" width="16.85546875" style="553" customWidth="1"/>
    <col min="15" max="16384" width="9.140625" style="553"/>
  </cols>
  <sheetData>
    <row r="2" spans="2:12" s="664" customFormat="1" ht="18" customHeight="1" x14ac:dyDescent="0.3">
      <c r="B2" s="966" t="str">
        <f>'Bal. Sht'!B2:F2</f>
        <v>~ 0215100 - KOMENDA-EDINA-EGUAFO-ABREM MUNICIPAL ASSEMBLY ~</v>
      </c>
      <c r="C2" s="966"/>
      <c r="D2" s="966"/>
      <c r="E2" s="966"/>
      <c r="F2" s="966"/>
      <c r="G2" s="966"/>
      <c r="H2" s="966"/>
      <c r="I2" s="966"/>
      <c r="J2" s="966"/>
      <c r="K2" s="966"/>
      <c r="L2" s="966"/>
    </row>
    <row r="3" spans="2:12" s="607" customFormat="1" ht="18" customHeight="1" x14ac:dyDescent="0.25">
      <c r="B3" s="967" t="s">
        <v>1865</v>
      </c>
      <c r="C3" s="967"/>
      <c r="D3" s="967"/>
      <c r="E3" s="967"/>
      <c r="F3" s="967"/>
      <c r="G3" s="967"/>
      <c r="H3" s="967"/>
      <c r="I3" s="967"/>
      <c r="J3" s="967"/>
      <c r="K3" s="967"/>
      <c r="L3" s="967"/>
    </row>
    <row r="4" spans="2:12" s="607" customFormat="1" ht="18" customHeight="1" x14ac:dyDescent="0.25">
      <c r="B4" s="974" t="str">
        <f>'Bal. Sht'!B4:F4</f>
        <v>31st DECEMBER 2017</v>
      </c>
      <c r="C4" s="974"/>
      <c r="D4" s="974"/>
      <c r="E4" s="974"/>
      <c r="F4" s="974"/>
      <c r="G4" s="974"/>
      <c r="H4" s="974"/>
      <c r="I4" s="974"/>
      <c r="J4" s="974"/>
      <c r="K4" s="974"/>
      <c r="L4" s="974"/>
    </row>
    <row r="5" spans="2:12" ht="9.9499999999999993" customHeight="1" thickBot="1" x14ac:dyDescent="0.3">
      <c r="B5" s="665"/>
      <c r="C5" s="665"/>
      <c r="D5" s="666"/>
      <c r="E5" s="666"/>
      <c r="F5" s="666"/>
      <c r="G5" s="667"/>
      <c r="H5" s="668"/>
      <c r="I5" s="666"/>
      <c r="J5" s="666"/>
      <c r="K5" s="666"/>
      <c r="L5" s="667"/>
    </row>
    <row r="6" spans="2:12" s="560" customFormat="1" ht="18" customHeight="1" x14ac:dyDescent="0.25">
      <c r="B6" s="669"/>
      <c r="C6" s="669"/>
      <c r="D6" s="975">
        <f>'Bal. Sht'!D6</f>
        <v>2017</v>
      </c>
      <c r="E6" s="976"/>
      <c r="F6" s="976"/>
      <c r="G6" s="977"/>
      <c r="H6" s="670"/>
      <c r="I6" s="975">
        <v>2016</v>
      </c>
      <c r="J6" s="976"/>
      <c r="K6" s="976"/>
      <c r="L6" s="977"/>
    </row>
    <row r="7" spans="2:12" ht="18" customHeight="1" x14ac:dyDescent="0.25">
      <c r="B7" s="853"/>
      <c r="C7" s="853"/>
      <c r="D7" s="854" t="s">
        <v>520</v>
      </c>
      <c r="E7" s="855" t="s">
        <v>1839</v>
      </c>
      <c r="F7" s="856"/>
      <c r="G7" s="857" t="s">
        <v>521</v>
      </c>
      <c r="H7" s="858"/>
      <c r="I7" s="854" t="s">
        <v>520</v>
      </c>
      <c r="J7" s="855" t="s">
        <v>1839</v>
      </c>
      <c r="K7" s="856"/>
      <c r="L7" s="857" t="s">
        <v>521</v>
      </c>
    </row>
    <row r="8" spans="2:12" ht="18" customHeight="1" thickBot="1" x14ac:dyDescent="0.3">
      <c r="B8" s="859" t="s">
        <v>756</v>
      </c>
      <c r="C8" s="860" t="s">
        <v>489</v>
      </c>
      <c r="D8" s="861" t="s">
        <v>1782</v>
      </c>
      <c r="E8" s="862" t="s">
        <v>487</v>
      </c>
      <c r="F8" s="863"/>
      <c r="G8" s="864" t="s">
        <v>524</v>
      </c>
      <c r="H8" s="865"/>
      <c r="I8" s="861" t="s">
        <v>1782</v>
      </c>
      <c r="J8" s="862" t="s">
        <v>487</v>
      </c>
      <c r="K8" s="863"/>
      <c r="L8" s="864" t="s">
        <v>524</v>
      </c>
    </row>
    <row r="9" spans="2:12" ht="9.9499999999999993" customHeight="1" x14ac:dyDescent="0.25">
      <c r="B9" s="675"/>
      <c r="C9" s="676"/>
      <c r="D9" s="677"/>
      <c r="E9" s="677"/>
      <c r="F9" s="677"/>
      <c r="G9" s="678"/>
      <c r="H9" s="675"/>
      <c r="I9" s="677"/>
      <c r="J9" s="677"/>
      <c r="K9" s="677"/>
      <c r="L9" s="678"/>
    </row>
    <row r="10" spans="2:12" ht="18" customHeight="1" x14ac:dyDescent="0.25">
      <c r="B10" s="611" t="s">
        <v>537</v>
      </c>
      <c r="C10" s="609">
        <v>2</v>
      </c>
      <c r="D10" s="679">
        <f>Summarys!E41</f>
        <v>171065</v>
      </c>
      <c r="E10" s="610">
        <f>Summarys!I41</f>
        <v>170579.21000000002</v>
      </c>
      <c r="F10" s="610"/>
      <c r="G10" s="740">
        <f>E10/E19</f>
        <v>2.9728494854375072E-2</v>
      </c>
      <c r="H10" s="679"/>
      <c r="I10" s="679">
        <f>Summarys!L41</f>
        <v>171065</v>
      </c>
      <c r="J10" s="679">
        <f>Summarys!M41</f>
        <v>125766.84</v>
      </c>
      <c r="K10" s="610"/>
      <c r="L10" s="740">
        <f>J10/J19</f>
        <v>1.9150698112790378E-2</v>
      </c>
    </row>
    <row r="11" spans="2:12" ht="18" customHeight="1" x14ac:dyDescent="0.25">
      <c r="B11" s="611" t="s">
        <v>748</v>
      </c>
      <c r="C11" s="609">
        <v>3</v>
      </c>
      <c r="D11" s="679">
        <f>Summarys!E53</f>
        <v>124391.97</v>
      </c>
      <c r="E11" s="610">
        <f>Summarys!I53</f>
        <v>182943.86</v>
      </c>
      <c r="F11" s="610"/>
      <c r="G11" s="740">
        <f>E11/E19</f>
        <v>3.1883402441889093E-2</v>
      </c>
      <c r="H11" s="679"/>
      <c r="I11" s="679">
        <f>Summarys!L53</f>
        <v>56100</v>
      </c>
      <c r="J11" s="679">
        <f>Summarys!M53</f>
        <v>88073.53</v>
      </c>
      <c r="K11" s="610"/>
      <c r="L11" s="740">
        <f>J11/J19</f>
        <v>1.3411083436284055E-2</v>
      </c>
    </row>
    <row r="12" spans="2:12" ht="18" customHeight="1" x14ac:dyDescent="0.25">
      <c r="B12" s="611" t="s">
        <v>749</v>
      </c>
      <c r="C12" s="609">
        <v>4</v>
      </c>
      <c r="D12" s="679">
        <f>Summarys!E56+Summarys!E57</f>
        <v>269946.31</v>
      </c>
      <c r="E12" s="610">
        <f>Summarys!I56+Summarys!I57</f>
        <v>161514.5</v>
      </c>
      <c r="F12" s="610"/>
      <c r="G12" s="740">
        <f>E12/E19</f>
        <v>2.8148699845408839E-2</v>
      </c>
      <c r="H12" s="679"/>
      <c r="I12" s="679">
        <f>Summarys!L56+Summarys!L57</f>
        <v>215040</v>
      </c>
      <c r="J12" s="679">
        <f>Summarys!M56+Summarys!M57</f>
        <v>133110.5</v>
      </c>
      <c r="K12" s="610"/>
      <c r="L12" s="740">
        <f>J12/J19</f>
        <v>2.0268927812311925E-2</v>
      </c>
    </row>
    <row r="13" spans="2:12" ht="18" customHeight="1" x14ac:dyDescent="0.25">
      <c r="B13" s="135" t="s">
        <v>541</v>
      </c>
      <c r="C13" s="609">
        <v>5</v>
      </c>
      <c r="D13" s="679">
        <f>Summarys!E55</f>
        <v>115911</v>
      </c>
      <c r="E13" s="610">
        <f>Summarys!I55</f>
        <v>138819</v>
      </c>
      <c r="F13" s="610"/>
      <c r="G13" s="740">
        <f>E13/E19</f>
        <v>2.4193334739851902E-2</v>
      </c>
      <c r="H13" s="679"/>
      <c r="I13" s="679">
        <f>Summarys!L55</f>
        <v>94411</v>
      </c>
      <c r="J13" s="679">
        <f>Summarys!M55</f>
        <v>129752</v>
      </c>
      <c r="K13" s="610"/>
      <c r="L13" s="740">
        <f>J13/J19</f>
        <v>1.9757524173548268E-2</v>
      </c>
    </row>
    <row r="14" spans="2:12" ht="18" customHeight="1" x14ac:dyDescent="0.25">
      <c r="B14" s="611" t="s">
        <v>750</v>
      </c>
      <c r="C14" s="609">
        <v>6</v>
      </c>
      <c r="D14" s="679">
        <f>Summarys!E54</f>
        <v>52490</v>
      </c>
      <c r="E14" s="610">
        <f>Summarys!I54</f>
        <v>35908</v>
      </c>
      <c r="F14" s="610"/>
      <c r="G14" s="740">
        <f>E14/E19</f>
        <v>6.2580357432239254E-3</v>
      </c>
      <c r="H14" s="679"/>
      <c r="I14" s="679">
        <f>Summarys!L54</f>
        <v>27805</v>
      </c>
      <c r="J14" s="679">
        <f>Summarys!M54</f>
        <v>10204</v>
      </c>
      <c r="K14" s="610"/>
      <c r="L14" s="740">
        <f>J14/J19</f>
        <v>1.5537777966188307E-3</v>
      </c>
    </row>
    <row r="15" spans="2:12" ht="18" customHeight="1" x14ac:dyDescent="0.25">
      <c r="B15" s="135" t="s">
        <v>452</v>
      </c>
      <c r="C15" s="609">
        <v>7</v>
      </c>
      <c r="D15" s="679">
        <f>Summarys!E47</f>
        <v>8654065.7199999988</v>
      </c>
      <c r="E15" s="610">
        <f>Summarys!I47</f>
        <v>5018692.24</v>
      </c>
      <c r="F15" s="610"/>
      <c r="G15" s="740">
        <f>E15/E19</f>
        <v>0.8746562165021875</v>
      </c>
      <c r="H15" s="679"/>
      <c r="I15" s="679">
        <f>Summarys!L47</f>
        <v>9483876.5</v>
      </c>
      <c r="J15" s="679">
        <f>Summarys!M47</f>
        <v>6046976</v>
      </c>
      <c r="K15" s="610"/>
      <c r="L15" s="740">
        <f>J15/J19</f>
        <v>0.92078175671177487</v>
      </c>
    </row>
    <row r="16" spans="2:12" ht="18" customHeight="1" x14ac:dyDescent="0.25">
      <c r="B16" s="680" t="s">
        <v>751</v>
      </c>
      <c r="C16" s="609">
        <v>8</v>
      </c>
      <c r="D16" s="679">
        <v>0</v>
      </c>
      <c r="E16" s="610">
        <v>0</v>
      </c>
      <c r="F16" s="610"/>
      <c r="G16" s="740">
        <f>E16/E19</f>
        <v>0</v>
      </c>
      <c r="H16" s="679"/>
      <c r="I16" s="679">
        <v>0</v>
      </c>
      <c r="J16" s="679">
        <v>0</v>
      </c>
      <c r="K16" s="610"/>
      <c r="L16" s="740">
        <f>J16/J19</f>
        <v>0</v>
      </c>
    </row>
    <row r="17" spans="2:12" ht="18" customHeight="1" x14ac:dyDescent="0.25">
      <c r="B17" s="135" t="s">
        <v>364</v>
      </c>
      <c r="C17" s="609">
        <v>9</v>
      </c>
      <c r="D17" s="679">
        <f>Summarys!E58</f>
        <v>42080</v>
      </c>
      <c r="E17" s="610">
        <f>Summarys!I58</f>
        <v>29445.86</v>
      </c>
      <c r="F17" s="610"/>
      <c r="G17" s="740">
        <f>E17/E19</f>
        <v>5.1318158730635976E-3</v>
      </c>
      <c r="H17" s="679"/>
      <c r="I17" s="679">
        <f>Summarys!L58</f>
        <v>42080.6</v>
      </c>
      <c r="J17" s="679">
        <f>Summarys!M58</f>
        <v>33336.730000000003</v>
      </c>
      <c r="K17" s="610"/>
      <c r="L17" s="740">
        <f>J17/J19</f>
        <v>5.0762319566715879E-3</v>
      </c>
    </row>
    <row r="18" spans="2:12" ht="9.9499999999999993" customHeight="1" x14ac:dyDescent="0.25">
      <c r="B18" s="135"/>
      <c r="C18" s="609"/>
      <c r="D18" s="679"/>
      <c r="E18" s="681"/>
      <c r="F18" s="681"/>
      <c r="G18" s="682"/>
      <c r="H18" s="679"/>
      <c r="I18" s="679"/>
      <c r="J18" s="681"/>
      <c r="K18" s="681"/>
      <c r="L18" s="682"/>
    </row>
    <row r="19" spans="2:12" s="554" customFormat="1" ht="18" customHeight="1" thickBot="1" x14ac:dyDescent="0.3">
      <c r="B19" s="683" t="s">
        <v>758</v>
      </c>
      <c r="C19" s="684"/>
      <c r="D19" s="685">
        <f>SUM(D10:D18)</f>
        <v>9429949.9999999981</v>
      </c>
      <c r="E19" s="685">
        <f>SUM(E10:E18)</f>
        <v>5737902.6700000009</v>
      </c>
      <c r="F19" s="685"/>
      <c r="G19" s="686">
        <f>SUM(G10:G18)</f>
        <v>0.99999999999999989</v>
      </c>
      <c r="H19" s="687"/>
      <c r="I19" s="685">
        <f>SUM(I10:I18)</f>
        <v>10090378.1</v>
      </c>
      <c r="J19" s="685">
        <f>SUM(J10:J18)</f>
        <v>6567219.6000000006</v>
      </c>
      <c r="K19" s="685"/>
      <c r="L19" s="686">
        <f>SUM(L10:L18)</f>
        <v>0.99999999999999989</v>
      </c>
    </row>
    <row r="20" spans="2:12" ht="9.9499999999999993" customHeight="1" x14ac:dyDescent="0.25">
      <c r="B20" s="688"/>
      <c r="C20" s="689"/>
      <c r="D20" s="690"/>
      <c r="E20" s="691"/>
      <c r="F20" s="691"/>
      <c r="G20" s="692"/>
      <c r="H20" s="693"/>
      <c r="I20" s="690"/>
      <c r="J20" s="691"/>
      <c r="K20" s="691"/>
      <c r="L20" s="692"/>
    </row>
    <row r="21" spans="2:12" ht="18" customHeight="1" x14ac:dyDescent="0.25">
      <c r="B21" s="688"/>
      <c r="C21" s="689"/>
      <c r="D21" s="690"/>
      <c r="E21" s="693"/>
      <c r="F21" s="693"/>
      <c r="G21" s="692"/>
      <c r="H21" s="693"/>
      <c r="I21" s="690"/>
      <c r="J21" s="693"/>
      <c r="K21" s="693"/>
      <c r="L21" s="692"/>
    </row>
    <row r="22" spans="2:12" ht="18" customHeight="1" x14ac:dyDescent="0.25">
      <c r="B22" s="675" t="s">
        <v>759</v>
      </c>
      <c r="C22" s="609"/>
      <c r="D22" s="679"/>
      <c r="E22" s="610"/>
      <c r="F22" s="610"/>
      <c r="G22" s="682"/>
      <c r="H22" s="679"/>
      <c r="I22" s="679"/>
      <c r="J22" s="610"/>
      <c r="K22" s="610"/>
      <c r="L22" s="682"/>
    </row>
    <row r="23" spans="2:12" ht="5.0999999999999996" customHeight="1" x14ac:dyDescent="0.25">
      <c r="B23" s="675"/>
      <c r="C23" s="609"/>
      <c r="D23" s="679"/>
      <c r="E23" s="610"/>
      <c r="F23" s="610"/>
      <c r="G23" s="682"/>
      <c r="H23" s="679"/>
      <c r="I23" s="679"/>
      <c r="J23" s="610"/>
      <c r="K23" s="610"/>
      <c r="L23" s="682"/>
    </row>
    <row r="24" spans="2:12" ht="18" customHeight="1" x14ac:dyDescent="0.25">
      <c r="B24" s="611" t="s">
        <v>444</v>
      </c>
      <c r="C24" s="609">
        <v>10</v>
      </c>
      <c r="D24" s="679">
        <f>Summarys!E108</f>
        <v>2154514</v>
      </c>
      <c r="E24" s="610">
        <f>Summarys!I108</f>
        <v>1631630.7</v>
      </c>
      <c r="F24" s="610"/>
      <c r="G24" s="740">
        <f>E24/E33</f>
        <v>0.28582382726413813</v>
      </c>
      <c r="H24" s="679"/>
      <c r="I24" s="679">
        <f>Summarys!L108</f>
        <v>1944808.05</v>
      </c>
      <c r="J24" s="679">
        <f>Summarys!M108</f>
        <v>777941.64000000013</v>
      </c>
      <c r="K24" s="610"/>
      <c r="L24" s="740">
        <f>J24/J33</f>
        <v>0.12743192464943937</v>
      </c>
    </row>
    <row r="25" spans="2:12" ht="18" customHeight="1" x14ac:dyDescent="0.25">
      <c r="B25" s="135" t="s">
        <v>752</v>
      </c>
      <c r="C25" s="609">
        <v>11</v>
      </c>
      <c r="D25" s="679">
        <f>Summarys!E124</f>
        <v>2187037</v>
      </c>
      <c r="E25" s="610">
        <f>Summarys!I124</f>
        <v>1246406.8</v>
      </c>
      <c r="F25" s="610"/>
      <c r="G25" s="740">
        <f>E25/E33</f>
        <v>0.21834154132062311</v>
      </c>
      <c r="H25" s="679"/>
      <c r="I25" s="679">
        <f>Summarys!L124</f>
        <v>2486994</v>
      </c>
      <c r="J25" s="679">
        <f>Summarys!M124</f>
        <v>1357404.77</v>
      </c>
      <c r="K25" s="610"/>
      <c r="L25" s="740">
        <f>J25/J33</f>
        <v>0.22235177226074382</v>
      </c>
    </row>
    <row r="26" spans="2:12" ht="18" customHeight="1" x14ac:dyDescent="0.25">
      <c r="B26" s="611" t="s">
        <v>753</v>
      </c>
      <c r="C26" s="609">
        <v>13</v>
      </c>
      <c r="D26" s="679">
        <v>0</v>
      </c>
      <c r="E26" s="610">
        <v>0</v>
      </c>
      <c r="F26" s="610"/>
      <c r="G26" s="740">
        <f>E26/E33</f>
        <v>0</v>
      </c>
      <c r="H26" s="679"/>
      <c r="I26" s="679">
        <v>0</v>
      </c>
      <c r="J26" s="679">
        <v>0</v>
      </c>
      <c r="K26" s="610"/>
      <c r="L26" s="740">
        <f>J26/J33</f>
        <v>0</v>
      </c>
    </row>
    <row r="27" spans="2:12" ht="18" customHeight="1" x14ac:dyDescent="0.25">
      <c r="B27" s="135" t="s">
        <v>452</v>
      </c>
      <c r="C27" s="609">
        <v>14</v>
      </c>
      <c r="D27" s="679">
        <f>Summarys!E136</f>
        <v>0</v>
      </c>
      <c r="E27" s="610">
        <f>Summarys!I136</f>
        <v>0</v>
      </c>
      <c r="F27" s="610"/>
      <c r="G27" s="740">
        <f>E27/E33</f>
        <v>0</v>
      </c>
      <c r="H27" s="679"/>
      <c r="I27" s="679">
        <f>Summarys!L136</f>
        <v>0</v>
      </c>
      <c r="J27" s="679">
        <f>Summarys!M136</f>
        <v>0</v>
      </c>
      <c r="K27" s="610"/>
      <c r="L27" s="740">
        <f>J27/J33</f>
        <v>0</v>
      </c>
    </row>
    <row r="28" spans="2:12" ht="18" customHeight="1" x14ac:dyDescent="0.25">
      <c r="B28" s="135" t="s">
        <v>754</v>
      </c>
      <c r="C28" s="609">
        <v>15</v>
      </c>
      <c r="D28" s="679">
        <f>Summarys!E143</f>
        <v>22419</v>
      </c>
      <c r="E28" s="610">
        <f>Summarys!I143</f>
        <v>5125</v>
      </c>
      <c r="F28" s="610"/>
      <c r="G28" s="740">
        <f>E28/E33</f>
        <v>8.977810448949679E-4</v>
      </c>
      <c r="H28" s="679"/>
      <c r="I28" s="679">
        <f>Summarys!L143</f>
        <v>5500</v>
      </c>
      <c r="J28" s="679">
        <f>Summarys!M143</f>
        <v>3945</v>
      </c>
      <c r="K28" s="610"/>
      <c r="L28" s="740">
        <f>J28/J33</f>
        <v>6.4621678143110875E-4</v>
      </c>
    </row>
    <row r="29" spans="2:12" ht="18" customHeight="1" x14ac:dyDescent="0.25">
      <c r="B29" s="135" t="s">
        <v>755</v>
      </c>
      <c r="C29" s="609">
        <v>16</v>
      </c>
      <c r="D29" s="679">
        <f>Summarys!E149</f>
        <v>1278583</v>
      </c>
      <c r="E29" s="610">
        <f>Summarys!I149</f>
        <v>680072.9</v>
      </c>
      <c r="F29" s="610"/>
      <c r="G29" s="740">
        <f>E29/E33</f>
        <v>0.11913298707643924</v>
      </c>
      <c r="H29" s="679"/>
      <c r="I29" s="679">
        <f>Summarys!L149</f>
        <v>815600</v>
      </c>
      <c r="J29" s="679">
        <f>Summarys!M149</f>
        <v>860354.75</v>
      </c>
      <c r="K29" s="610"/>
      <c r="L29" s="740">
        <f>J29/J33</f>
        <v>0.14093173065499776</v>
      </c>
    </row>
    <row r="30" spans="2:12" ht="18" customHeight="1" x14ac:dyDescent="0.25">
      <c r="B30" s="135" t="s">
        <v>529</v>
      </c>
      <c r="C30" s="609">
        <v>17</v>
      </c>
      <c r="D30" s="679">
        <f>Summarys!E153+Summarys!E155+Summarys!E157+Summarys!E159+Summarys!E161+Summarys!E163</f>
        <v>2951218</v>
      </c>
      <c r="E30" s="679">
        <f>Summarys!I153+Summarys!I155+Summarys!I157+Summarys!I159+Summarys!I161+Summarys!I163</f>
        <v>2009056.8599999999</v>
      </c>
      <c r="F30" s="679"/>
      <c r="G30" s="740">
        <f>E30/E33</f>
        <v>0.35194013015106407</v>
      </c>
      <c r="H30" s="679"/>
      <c r="I30" s="679">
        <f>Summarys!L153+Summarys!L155+Summarys!L157+Summarys!L159+Summarys!L161+Summarys!L163</f>
        <v>4837476.05</v>
      </c>
      <c r="J30" s="679">
        <f>Summarys!M153+Summarys!M155+Summarys!M157+Summarys!M159+Summarys!M161+Summarys!M163</f>
        <v>3105116.38</v>
      </c>
      <c r="K30" s="679"/>
      <c r="L30" s="740">
        <f>J30/J33</f>
        <v>0.50863835565338789</v>
      </c>
    </row>
    <row r="31" spans="2:12" ht="18" customHeight="1" x14ac:dyDescent="0.25">
      <c r="B31" s="135" t="s">
        <v>809</v>
      </c>
      <c r="C31" s="609">
        <v>18</v>
      </c>
      <c r="D31" s="679">
        <f>Summarys!E154+Summarys!E156+Summarys!E158+Summarys!E160+Summarys!E162+Summarys!E164</f>
        <v>836179</v>
      </c>
      <c r="E31" s="679">
        <f>Summarys!I154+Summarys!I156+Summarys!I158+Summarys!I160+Summarys!I162+Summarys!I164</f>
        <v>136226.57</v>
      </c>
      <c r="F31" s="679"/>
      <c r="G31" s="740">
        <f>E31/E33</f>
        <v>2.3863733142840488E-2</v>
      </c>
      <c r="H31" s="679"/>
      <c r="I31" s="679">
        <f>Summarys!L154+Summarys!L156+Summarys!L158+Summarys!L160+Summarys!L162+Summarys!L164</f>
        <v>0</v>
      </c>
      <c r="J31" s="679">
        <f>Summarys!M154+Summarys!M156+Summarys!M158+Summarys!M160+Summarys!M162+Summarys!M164</f>
        <v>0</v>
      </c>
      <c r="K31" s="679"/>
      <c r="L31" s="740">
        <f>J31/J33</f>
        <v>0</v>
      </c>
    </row>
    <row r="32" spans="2:12" ht="9.9499999999999993" customHeight="1" x14ac:dyDescent="0.25">
      <c r="B32" s="135"/>
      <c r="C32" s="609"/>
      <c r="D32" s="693"/>
      <c r="E32" s="693"/>
      <c r="F32" s="693"/>
      <c r="G32" s="682"/>
      <c r="H32" s="679"/>
      <c r="I32" s="693"/>
      <c r="J32" s="693"/>
      <c r="K32" s="693"/>
      <c r="L32" s="682"/>
    </row>
    <row r="33" spans="2:12" s="554" customFormat="1" ht="18" customHeight="1" thickBot="1" x14ac:dyDescent="0.3">
      <c r="B33" s="694" t="s">
        <v>1866</v>
      </c>
      <c r="C33" s="684"/>
      <c r="D33" s="685">
        <f>SUM(D24:D32)</f>
        <v>9429950</v>
      </c>
      <c r="E33" s="685">
        <f>SUM(E24:E32)</f>
        <v>5708518.8300000001</v>
      </c>
      <c r="F33" s="685"/>
      <c r="G33" s="686">
        <f>SUM(G24:G32)</f>
        <v>1</v>
      </c>
      <c r="H33" s="685"/>
      <c r="I33" s="685">
        <f>SUM(I24:I32)</f>
        <v>10090378.1</v>
      </c>
      <c r="J33" s="685">
        <f>SUM(J24:J32)</f>
        <v>6104762.54</v>
      </c>
      <c r="K33" s="685"/>
      <c r="L33" s="686">
        <f>SUM(L24:L32)</f>
        <v>1</v>
      </c>
    </row>
    <row r="34" spans="2:12" ht="18" customHeight="1" x14ac:dyDescent="0.25">
      <c r="B34" s="680"/>
      <c r="C34" s="609"/>
      <c r="D34" s="610"/>
      <c r="E34" s="691"/>
      <c r="F34" s="691"/>
      <c r="G34" s="695"/>
      <c r="H34" s="597"/>
      <c r="I34" s="610"/>
      <c r="J34" s="691"/>
      <c r="K34" s="691"/>
      <c r="L34" s="695"/>
    </row>
    <row r="35" spans="2:12" s="696" customFormat="1" ht="18" customHeight="1" thickBot="1" x14ac:dyDescent="0.3">
      <c r="B35" s="848" t="s">
        <v>1788</v>
      </c>
      <c r="C35" s="849"/>
      <c r="D35" s="850">
        <f>D19-D33</f>
        <v>0</v>
      </c>
      <c r="E35" s="850">
        <f>E19-E33</f>
        <v>29383.840000000782</v>
      </c>
      <c r="F35" s="850"/>
      <c r="G35" s="851"/>
      <c r="H35" s="852"/>
      <c r="I35" s="850">
        <f>I19-I33</f>
        <v>0</v>
      </c>
      <c r="J35" s="850">
        <f>J19-J33</f>
        <v>462457.06000000052</v>
      </c>
      <c r="K35" s="850"/>
      <c r="L35" s="851"/>
    </row>
    <row r="36" spans="2:12" ht="18" customHeight="1" x14ac:dyDescent="0.25">
      <c r="B36" s="680"/>
      <c r="C36" s="609"/>
      <c r="D36" s="610"/>
      <c r="E36" s="610"/>
      <c r="F36" s="610"/>
      <c r="G36" s="695"/>
      <c r="H36" s="597"/>
      <c r="I36" s="610"/>
      <c r="J36" s="610"/>
      <c r="K36" s="610"/>
      <c r="L36" s="695"/>
    </row>
    <row r="37" spans="2:12" s="703" customFormat="1" ht="18" customHeight="1" thickBot="1" x14ac:dyDescent="0.3">
      <c r="B37" s="697" t="s">
        <v>1783</v>
      </c>
      <c r="C37" s="698"/>
      <c r="D37" s="699"/>
      <c r="E37" s="700">
        <f>J39</f>
        <v>1154859.8200000005</v>
      </c>
      <c r="F37" s="701"/>
      <c r="G37" s="702"/>
      <c r="H37" s="699"/>
      <c r="I37" s="699"/>
      <c r="J37" s="700">
        <f>'Cash Flow '!H68</f>
        <v>692621.06</v>
      </c>
      <c r="K37" s="701"/>
      <c r="L37" s="702"/>
    </row>
    <row r="38" spans="2:12" ht="9.9499999999999993" customHeight="1" thickTop="1" thickBot="1" x14ac:dyDescent="0.3">
      <c r="B38" s="704"/>
      <c r="C38" s="609"/>
      <c r="D38" s="610"/>
      <c r="E38" s="610"/>
      <c r="F38" s="610"/>
      <c r="G38" s="705"/>
      <c r="H38" s="610"/>
      <c r="I38" s="610"/>
      <c r="J38" s="610"/>
      <c r="K38" s="610"/>
      <c r="L38" s="705"/>
    </row>
    <row r="39" spans="2:12" s="607" customFormat="1" ht="18" customHeight="1" thickBot="1" x14ac:dyDescent="0.3">
      <c r="B39" s="706" t="s">
        <v>1784</v>
      </c>
      <c r="C39" s="619"/>
      <c r="D39" s="623"/>
      <c r="E39" s="866">
        <f>SUM(E35:E38)+'Cash Flow '!F13-'Cash Flow '!F26</f>
        <v>1178936.5600000012</v>
      </c>
      <c r="F39" s="707"/>
      <c r="G39" s="695"/>
      <c r="H39" s="708"/>
      <c r="I39" s="623"/>
      <c r="J39" s="866">
        <f>SUM(J35:J38)+'Cash Flow '!H13-'Cash Flow '!H26</f>
        <v>1154859.8200000005</v>
      </c>
      <c r="K39" s="707"/>
      <c r="L39" s="695"/>
    </row>
  </sheetData>
  <mergeCells count="5">
    <mergeCell ref="B2:L2"/>
    <mergeCell ref="B3:L3"/>
    <mergeCell ref="B4:L4"/>
    <mergeCell ref="D6:G6"/>
    <mergeCell ref="I6:L6"/>
  </mergeCells>
  <pageMargins left="0.39370078740157483" right="0.19685039370078741" top="0.39370078740157483" bottom="0.39370078740157483" header="0.23622047244094491" footer="0.23622047244094491"/>
  <pageSetup paperSize="9" scale="87" orientation="landscape" r:id="rId1"/>
  <headerFooter>
    <oddFooter>&amp;L&amp;8&amp;D&amp;C&amp;8MAcFINSOFT ~ LOCAL GOV'T ACCOUNTING SOFTWARE~~~By D-R-V Consult Gh Ltd&amp;R&amp;10Page 2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2:R153"/>
  <sheetViews>
    <sheetView showGridLines="0" topLeftCell="A57" workbookViewId="0">
      <selection activeCell="B66" sqref="B66"/>
    </sheetView>
  </sheetViews>
  <sheetFormatPr defaultRowHeight="15" customHeight="1" x14ac:dyDescent="0.25"/>
  <cols>
    <col min="1" max="1" width="9.140625" style="553"/>
    <col min="2" max="2" width="50.7109375" style="553" customWidth="1"/>
    <col min="3" max="3" width="0" style="553" hidden="1" customWidth="1"/>
    <col min="4" max="4" width="3.85546875" style="553" customWidth="1"/>
    <col min="5" max="5" width="11.42578125" style="553" customWidth="1"/>
    <col min="6" max="6" width="18.7109375" style="663" customWidth="1"/>
    <col min="7" max="7" width="6.140625" style="553" customWidth="1"/>
    <col min="8" max="8" width="19" style="663" customWidth="1"/>
    <col min="9" max="9" width="9.85546875" style="553" bestFit="1" customWidth="1"/>
    <col min="10" max="10" width="15.7109375" style="553" customWidth="1"/>
    <col min="11" max="14" width="9.140625" style="553"/>
    <col min="15" max="15" width="24.28515625" style="553" customWidth="1"/>
    <col min="16" max="16" width="17.28515625" style="553" customWidth="1"/>
    <col min="17" max="17" width="16.5703125" style="553" customWidth="1"/>
    <col min="18" max="16384" width="9.140625" style="553"/>
  </cols>
  <sheetData>
    <row r="2" spans="2:13" ht="15" customHeight="1" x14ac:dyDescent="0.25">
      <c r="B2" s="978" t="str">
        <f>'Bal. Sht'!B2:F2</f>
        <v>~ 0215100 - KOMENDA-EDINA-EGUAFO-ABREM MUNICIPAL ASSEMBLY ~</v>
      </c>
      <c r="C2" s="978"/>
      <c r="D2" s="978"/>
      <c r="E2" s="978"/>
      <c r="F2" s="978"/>
      <c r="G2" s="978"/>
      <c r="H2" s="978"/>
      <c r="I2" s="633"/>
      <c r="J2" s="633"/>
      <c r="K2" s="633"/>
      <c r="L2" s="633"/>
      <c r="M2" s="633"/>
    </row>
    <row r="3" spans="2:13" ht="15" customHeight="1" x14ac:dyDescent="0.25">
      <c r="B3" s="978" t="s">
        <v>1878</v>
      </c>
      <c r="C3" s="978"/>
      <c r="D3" s="978"/>
      <c r="E3" s="978"/>
      <c r="F3" s="978"/>
      <c r="G3" s="978"/>
      <c r="H3" s="978"/>
      <c r="I3" s="633"/>
      <c r="J3" s="633"/>
      <c r="K3" s="633"/>
      <c r="L3" s="633"/>
      <c r="M3" s="633"/>
    </row>
    <row r="4" spans="2:13" ht="15" customHeight="1" thickBot="1" x14ac:dyDescent="0.3">
      <c r="B4" s="634"/>
      <c r="C4" s="635"/>
      <c r="D4" s="635"/>
      <c r="E4" s="635"/>
      <c r="F4" s="635"/>
      <c r="G4" s="635"/>
      <c r="H4" s="635"/>
      <c r="I4" s="633"/>
      <c r="J4" s="633"/>
      <c r="K4" s="633"/>
      <c r="L4" s="633"/>
      <c r="M4" s="633"/>
    </row>
    <row r="5" spans="2:13" ht="15" customHeight="1" thickBot="1" x14ac:dyDescent="0.3">
      <c r="B5" s="38"/>
      <c r="C5" s="38"/>
      <c r="D5" s="38"/>
      <c r="E5" s="602"/>
      <c r="F5" s="636">
        <v>2017</v>
      </c>
      <c r="G5" s="602"/>
      <c r="H5" s="636">
        <v>2016</v>
      </c>
    </row>
    <row r="6" spans="2:13" ht="15" customHeight="1" x14ac:dyDescent="0.25">
      <c r="B6" s="979" t="s">
        <v>761</v>
      </c>
      <c r="C6" s="833"/>
      <c r="D6" s="833"/>
      <c r="E6" s="981" t="s">
        <v>489</v>
      </c>
      <c r="F6" s="834" t="s">
        <v>1779</v>
      </c>
      <c r="G6" s="835"/>
      <c r="H6" s="834" t="s">
        <v>1780</v>
      </c>
    </row>
    <row r="7" spans="2:13" ht="15" customHeight="1" thickBot="1" x14ac:dyDescent="0.3">
      <c r="B7" s="980"/>
      <c r="C7" s="836"/>
      <c r="D7" s="836"/>
      <c r="E7" s="982"/>
      <c r="F7" s="837" t="s">
        <v>487</v>
      </c>
      <c r="G7" s="838"/>
      <c r="H7" s="837" t="s">
        <v>487</v>
      </c>
    </row>
    <row r="8" spans="2:13" ht="5.0999999999999996" customHeight="1" x14ac:dyDescent="0.25">
      <c r="B8" s="38"/>
      <c r="C8" s="38"/>
      <c r="D8" s="38"/>
      <c r="E8" s="602"/>
      <c r="F8" s="42"/>
      <c r="G8" s="637"/>
      <c r="H8" s="42"/>
    </row>
    <row r="9" spans="2:13" ht="15" customHeight="1" x14ac:dyDescent="0.25">
      <c r="B9" s="43" t="s">
        <v>762</v>
      </c>
      <c r="C9" s="38"/>
      <c r="D9" s="38"/>
      <c r="E9" s="602"/>
      <c r="F9" s="132"/>
      <c r="G9" s="602"/>
      <c r="H9" s="132"/>
    </row>
    <row r="10" spans="2:13" ht="5.0999999999999996" customHeight="1" x14ac:dyDescent="0.25">
      <c r="B10" s="43"/>
      <c r="C10" s="38"/>
      <c r="D10" s="38"/>
      <c r="E10" s="602"/>
      <c r="F10" s="132"/>
      <c r="G10" s="602"/>
      <c r="H10" s="132"/>
    </row>
    <row r="11" spans="2:13" ht="15" customHeight="1" x14ac:dyDescent="0.25">
      <c r="B11" s="38" t="s">
        <v>452</v>
      </c>
      <c r="C11" s="38" t="s">
        <v>763</v>
      </c>
      <c r="D11" s="38"/>
      <c r="E11" s="602">
        <v>7</v>
      </c>
      <c r="F11" s="443">
        <f>'Rev. T''bal.'!F42-'Rev. T''bal.'!F25</f>
        <v>3573276.4400000004</v>
      </c>
      <c r="G11" s="463"/>
      <c r="H11" s="443">
        <f>'Rev. T''bal.'!J42-'Rev. T''bal.'!J25</f>
        <v>5395202.3399999999</v>
      </c>
    </row>
    <row r="12" spans="2:13" ht="15" customHeight="1" x14ac:dyDescent="0.25">
      <c r="B12" s="38" t="s">
        <v>559</v>
      </c>
      <c r="C12" s="38" t="s">
        <v>764</v>
      </c>
      <c r="D12" s="38"/>
      <c r="E12" s="816" t="s">
        <v>1863</v>
      </c>
      <c r="F12" s="443">
        <f>SUM('Re. &amp; Pay.'!E10,'Re. &amp; Pay.'!E11,'Re. &amp; Pay.'!E12,'Re. &amp; Pay.'!E13,'Re. &amp; Pay.'!E14,'Re. &amp; Pay.'!E16,'Re. &amp; Pay.'!E17)</f>
        <v>719210.43</v>
      </c>
      <c r="G12" s="463"/>
      <c r="H12" s="443">
        <f>SUM('Re. &amp; Pay.'!J10,'Re. &amp; Pay.'!J11,'Re. &amp; Pay.'!J12,'Re. &amp; Pay.'!J13,'Re. &amp; Pay.'!J14,'Re. &amp; Pay.'!J16,'Re. &amp; Pay.'!J17)</f>
        <v>520243.6</v>
      </c>
    </row>
    <row r="13" spans="2:13" ht="15" customHeight="1" x14ac:dyDescent="0.25">
      <c r="B13" s="38" t="s">
        <v>805</v>
      </c>
      <c r="C13" s="38"/>
      <c r="D13" s="38"/>
      <c r="E13" s="602"/>
      <c r="F13" s="443">
        <v>0</v>
      </c>
      <c r="G13" s="463"/>
      <c r="H13" s="443">
        <v>-218.3</v>
      </c>
    </row>
    <row r="14" spans="2:13" ht="5.0999999999999996" customHeight="1" x14ac:dyDescent="0.25">
      <c r="B14" s="38"/>
      <c r="C14" s="38"/>
      <c r="D14" s="38"/>
      <c r="E14" s="602"/>
      <c r="F14" s="443"/>
      <c r="G14" s="463"/>
      <c r="H14" s="443"/>
    </row>
    <row r="15" spans="2:13" ht="15" customHeight="1" thickBot="1" x14ac:dyDescent="0.3">
      <c r="B15" s="43" t="s">
        <v>766</v>
      </c>
      <c r="C15" s="43"/>
      <c r="D15" s="43"/>
      <c r="E15" s="40"/>
      <c r="F15" s="638">
        <f>SUM(F11:F14)</f>
        <v>4292486.87</v>
      </c>
      <c r="G15" s="639"/>
      <c r="H15" s="638">
        <f>SUM(H11:H14)</f>
        <v>5915227.6399999997</v>
      </c>
    </row>
    <row r="16" spans="2:13" ht="8.1" customHeight="1" thickTop="1" x14ac:dyDescent="0.25">
      <c r="B16" s="38"/>
      <c r="C16" s="38"/>
      <c r="D16" s="38"/>
      <c r="E16" s="602"/>
      <c r="F16" s="443"/>
      <c r="G16" s="463"/>
      <c r="H16" s="443"/>
    </row>
    <row r="17" spans="2:8" ht="15" customHeight="1" x14ac:dyDescent="0.25">
      <c r="B17" s="43" t="s">
        <v>767</v>
      </c>
      <c r="C17" s="38"/>
      <c r="D17" s="38"/>
      <c r="E17" s="602"/>
      <c r="F17" s="443"/>
      <c r="G17" s="463"/>
      <c r="H17" s="443"/>
    </row>
    <row r="18" spans="2:8" ht="5.0999999999999996" customHeight="1" x14ac:dyDescent="0.25">
      <c r="B18" s="43"/>
      <c r="C18" s="38"/>
      <c r="D18" s="38"/>
      <c r="E18" s="602"/>
      <c r="F18" s="443"/>
      <c r="G18" s="463"/>
      <c r="H18" s="443"/>
    </row>
    <row r="19" spans="2:8" ht="15" customHeight="1" x14ac:dyDescent="0.25">
      <c r="B19" s="38" t="s">
        <v>444</v>
      </c>
      <c r="C19" s="38" t="s">
        <v>768</v>
      </c>
      <c r="D19" s="38"/>
      <c r="E19" s="602">
        <v>10</v>
      </c>
      <c r="F19" s="443">
        <f>'Exp. T''bal.'!F39-'Exp. T''bal.'!F14</f>
        <v>186214.89999999991</v>
      </c>
      <c r="G19" s="463"/>
      <c r="H19" s="443">
        <f>'Exp. T''bal.'!J39-'Exp. T''bal.'!J14</f>
        <v>126167.97999999998</v>
      </c>
    </row>
    <row r="20" spans="2:8" ht="15" customHeight="1" x14ac:dyDescent="0.25">
      <c r="B20" s="38" t="s">
        <v>752</v>
      </c>
      <c r="C20" s="38" t="s">
        <v>769</v>
      </c>
      <c r="D20" s="38"/>
      <c r="E20" s="602">
        <v>11</v>
      </c>
      <c r="F20" s="443">
        <f>'Re. &amp; Pay.'!E25</f>
        <v>1246406.8</v>
      </c>
      <c r="G20" s="463"/>
      <c r="H20" s="443">
        <f>'Re. &amp; Pay.'!J25</f>
        <v>1357404.77</v>
      </c>
    </row>
    <row r="21" spans="2:8" ht="15" customHeight="1" x14ac:dyDescent="0.25">
      <c r="B21" s="38" t="s">
        <v>760</v>
      </c>
      <c r="C21" s="38"/>
      <c r="D21" s="38"/>
      <c r="E21" s="602">
        <v>12</v>
      </c>
      <c r="F21" s="443">
        <f>'Rev. &amp; Exp.'!E26</f>
        <v>0</v>
      </c>
      <c r="G21" s="463"/>
      <c r="H21" s="443">
        <f>'Rev. &amp; Exp.'!K26</f>
        <v>0</v>
      </c>
    </row>
    <row r="22" spans="2:8" ht="15" customHeight="1" x14ac:dyDescent="0.25">
      <c r="B22" s="38" t="s">
        <v>538</v>
      </c>
      <c r="C22" s="38" t="s">
        <v>770</v>
      </c>
      <c r="D22" s="38"/>
      <c r="E22" s="602">
        <v>13</v>
      </c>
      <c r="F22" s="443">
        <f>'Re. &amp; Pay.'!E26</f>
        <v>0</v>
      </c>
      <c r="G22" s="463"/>
      <c r="H22" s="443">
        <f>'Re. &amp; Pay.'!J26</f>
        <v>0</v>
      </c>
    </row>
    <row r="23" spans="2:8" ht="15" customHeight="1" x14ac:dyDescent="0.25">
      <c r="B23" s="38" t="s">
        <v>771</v>
      </c>
      <c r="C23" s="38"/>
      <c r="D23" s="38"/>
      <c r="E23" s="602">
        <v>14</v>
      </c>
      <c r="F23" s="443">
        <f>'Re. &amp; Pay.'!E27</f>
        <v>0</v>
      </c>
      <c r="G23" s="463"/>
      <c r="H23" s="443">
        <f>'Re. &amp; Pay.'!J27</f>
        <v>0</v>
      </c>
    </row>
    <row r="24" spans="2:8" ht="15" customHeight="1" x14ac:dyDescent="0.25">
      <c r="B24" s="38" t="s">
        <v>754</v>
      </c>
      <c r="C24" s="38" t="s">
        <v>772</v>
      </c>
      <c r="D24" s="38"/>
      <c r="E24" s="602">
        <v>15</v>
      </c>
      <c r="F24" s="443">
        <f>'Re. &amp; Pay.'!E28</f>
        <v>5125</v>
      </c>
      <c r="G24" s="463"/>
      <c r="H24" s="443">
        <f>'Re. &amp; Pay.'!J28</f>
        <v>3945</v>
      </c>
    </row>
    <row r="25" spans="2:8" ht="15" customHeight="1" x14ac:dyDescent="0.25">
      <c r="B25" s="38" t="s">
        <v>755</v>
      </c>
      <c r="C25" s="38"/>
      <c r="D25" s="38"/>
      <c r="E25" s="602">
        <v>16</v>
      </c>
      <c r="F25" s="443">
        <f>'Re. &amp; Pay.'!E29</f>
        <v>680072.9</v>
      </c>
      <c r="G25" s="463"/>
      <c r="H25" s="443">
        <f>'Re. &amp; Pay.'!J29</f>
        <v>860354.75</v>
      </c>
    </row>
    <row r="26" spans="2:8" ht="15" customHeight="1" x14ac:dyDescent="0.25">
      <c r="B26" s="38" t="str">
        <f>IF(F26&gt;=0,"Increase in Other Payables","Inrease in Other Receivables")</f>
        <v>Increase in Other Payables</v>
      </c>
      <c r="C26" s="38"/>
      <c r="D26" s="38"/>
      <c r="E26" s="602">
        <v>20</v>
      </c>
      <c r="F26" s="443">
        <v>5307.1</v>
      </c>
      <c r="G26" s="463"/>
      <c r="H26" s="443">
        <v>0</v>
      </c>
    </row>
    <row r="27" spans="2:8" ht="5.0999999999999996" customHeight="1" x14ac:dyDescent="0.25">
      <c r="B27" s="38"/>
      <c r="C27" s="38"/>
      <c r="D27" s="38"/>
      <c r="E27" s="602"/>
      <c r="F27" s="443"/>
      <c r="G27" s="463"/>
      <c r="H27" s="443"/>
    </row>
    <row r="28" spans="2:8" ht="15" customHeight="1" thickBot="1" x14ac:dyDescent="0.3">
      <c r="B28" s="43" t="s">
        <v>773</v>
      </c>
      <c r="C28" s="38"/>
      <c r="D28" s="38"/>
      <c r="E28" s="602"/>
      <c r="F28" s="638">
        <f>SUM(F19:F27)</f>
        <v>2123126.7000000002</v>
      </c>
      <c r="G28" s="639"/>
      <c r="H28" s="638">
        <f>SUM(H19:H27)</f>
        <v>2347872.5</v>
      </c>
    </row>
    <row r="29" spans="2:8" ht="8.1" customHeight="1" thickTop="1" x14ac:dyDescent="0.25">
      <c r="B29" s="38"/>
      <c r="C29" s="38"/>
      <c r="D29" s="38"/>
      <c r="E29" s="602"/>
      <c r="F29" s="443"/>
      <c r="G29" s="463"/>
      <c r="H29" s="443"/>
    </row>
    <row r="30" spans="2:8" ht="15" customHeight="1" thickBot="1" x14ac:dyDescent="0.3">
      <c r="B30" s="43" t="s">
        <v>774</v>
      </c>
      <c r="C30" s="38"/>
      <c r="D30" s="38"/>
      <c r="E30" s="40"/>
      <c r="F30" s="578">
        <f>F15-F28</f>
        <v>2169360.17</v>
      </c>
      <c r="G30" s="640"/>
      <c r="H30" s="578">
        <f>H15-H28</f>
        <v>3567355.1399999997</v>
      </c>
    </row>
    <row r="31" spans="2:8" ht="15" customHeight="1" x14ac:dyDescent="0.25">
      <c r="B31" s="38"/>
      <c r="C31" s="38"/>
      <c r="D31" s="38"/>
      <c r="E31" s="602"/>
      <c r="F31" s="443"/>
      <c r="G31" s="463"/>
      <c r="H31" s="443"/>
    </row>
    <row r="32" spans="2:8" ht="15" customHeight="1" x14ac:dyDescent="0.25">
      <c r="B32" s="641" t="s">
        <v>775</v>
      </c>
      <c r="C32" s="38"/>
      <c r="D32" s="38"/>
      <c r="E32" s="602"/>
      <c r="F32" s="443"/>
      <c r="G32" s="463"/>
      <c r="H32" s="443"/>
    </row>
    <row r="33" spans="2:8" ht="8.1" customHeight="1" x14ac:dyDescent="0.25">
      <c r="B33" s="43"/>
      <c r="C33" s="38"/>
      <c r="D33" s="38"/>
      <c r="E33" s="602"/>
      <c r="F33" s="443"/>
      <c r="G33" s="463"/>
      <c r="H33" s="443"/>
    </row>
    <row r="34" spans="2:8" ht="15" customHeight="1" x14ac:dyDescent="0.25">
      <c r="B34" s="43" t="s">
        <v>776</v>
      </c>
      <c r="C34" s="38"/>
      <c r="D34" s="38"/>
      <c r="E34" s="602"/>
      <c r="F34" s="443"/>
      <c r="G34" s="463"/>
      <c r="H34" s="443"/>
    </row>
    <row r="35" spans="2:8" ht="5.0999999999999996" customHeight="1" x14ac:dyDescent="0.25">
      <c r="B35" s="43"/>
      <c r="C35" s="38"/>
      <c r="D35" s="38"/>
      <c r="E35" s="602"/>
      <c r="F35" s="443"/>
      <c r="G35" s="463"/>
      <c r="H35" s="443"/>
    </row>
    <row r="36" spans="2:8" ht="15" customHeight="1" x14ac:dyDescent="0.25">
      <c r="B36" s="135" t="s">
        <v>529</v>
      </c>
      <c r="C36" s="38" t="s">
        <v>777</v>
      </c>
      <c r="D36" s="38"/>
      <c r="E36" s="602">
        <v>17</v>
      </c>
      <c r="F36" s="443">
        <f>'Re. &amp; Pay.'!E30</f>
        <v>2009056.8599999999</v>
      </c>
      <c r="G36" s="463"/>
      <c r="H36" s="443">
        <f>'Re. &amp; Pay.'!J30</f>
        <v>3105116.38</v>
      </c>
    </row>
    <row r="37" spans="2:8" ht="15" customHeight="1" x14ac:dyDescent="0.25">
      <c r="B37" s="38" t="s">
        <v>778</v>
      </c>
      <c r="C37" s="38" t="s">
        <v>779</v>
      </c>
      <c r="D37" s="38"/>
      <c r="E37" s="602"/>
      <c r="F37" s="443">
        <v>0</v>
      </c>
      <c r="G37" s="463"/>
      <c r="H37" s="443">
        <v>0</v>
      </c>
    </row>
    <row r="38" spans="2:8" ht="15" customHeight="1" x14ac:dyDescent="0.25">
      <c r="B38" s="38" t="s">
        <v>780</v>
      </c>
      <c r="C38" s="38" t="s">
        <v>781</v>
      </c>
      <c r="D38" s="38"/>
      <c r="E38" s="602">
        <v>18</v>
      </c>
      <c r="F38" s="443">
        <f>'Re. &amp; Pay.'!E31</f>
        <v>136226.57</v>
      </c>
      <c r="G38" s="463"/>
      <c r="H38" s="443">
        <f>'Re. &amp; Pay.'!J31</f>
        <v>0</v>
      </c>
    </row>
    <row r="39" spans="2:8" ht="5.0999999999999996" customHeight="1" x14ac:dyDescent="0.25">
      <c r="B39" s="38"/>
      <c r="C39" s="38"/>
      <c r="D39" s="38"/>
      <c r="E39" s="602"/>
      <c r="F39" s="443"/>
      <c r="G39" s="463"/>
      <c r="H39" s="443"/>
    </row>
    <row r="40" spans="2:8" ht="15" customHeight="1" thickBot="1" x14ac:dyDescent="0.3">
      <c r="B40" s="43" t="s">
        <v>782</v>
      </c>
      <c r="C40" s="38"/>
      <c r="D40" s="38"/>
      <c r="E40" s="602"/>
      <c r="F40" s="638">
        <f>SUM(F36:F39)</f>
        <v>2145283.4299999997</v>
      </c>
      <c r="G40" s="639"/>
      <c r="H40" s="638">
        <f>SUM(H36:H39)</f>
        <v>3105116.38</v>
      </c>
    </row>
    <row r="41" spans="2:8" ht="8.1" customHeight="1" thickTop="1" x14ac:dyDescent="0.25">
      <c r="B41" s="38"/>
      <c r="C41" s="38"/>
      <c r="D41" s="38"/>
      <c r="E41" s="602"/>
      <c r="F41" s="453"/>
      <c r="G41" s="475"/>
      <c r="H41" s="453"/>
    </row>
    <row r="42" spans="2:8" ht="15" customHeight="1" x14ac:dyDescent="0.25">
      <c r="B42" s="43" t="s">
        <v>783</v>
      </c>
      <c r="C42" s="38"/>
      <c r="D42" s="38"/>
      <c r="E42" s="602"/>
      <c r="F42" s="443"/>
      <c r="G42" s="463"/>
      <c r="H42" s="443"/>
    </row>
    <row r="43" spans="2:8" ht="5.0999999999999996" customHeight="1" x14ac:dyDescent="0.25">
      <c r="B43" s="43"/>
      <c r="C43" s="38"/>
      <c r="D43" s="38"/>
      <c r="E43" s="602"/>
      <c r="F43" s="443"/>
      <c r="G43" s="463"/>
      <c r="H43" s="443"/>
    </row>
    <row r="44" spans="2:8" ht="15" customHeight="1" x14ac:dyDescent="0.25">
      <c r="B44" s="135" t="s">
        <v>529</v>
      </c>
      <c r="C44" s="38" t="s">
        <v>777</v>
      </c>
      <c r="D44" s="38"/>
      <c r="E44" s="602"/>
      <c r="F44" s="443">
        <v>0</v>
      </c>
      <c r="G44" s="463"/>
      <c r="H44" s="443">
        <v>0</v>
      </c>
    </row>
    <row r="45" spans="2:8" ht="15" customHeight="1" x14ac:dyDescent="0.25">
      <c r="B45" s="38" t="s">
        <v>778</v>
      </c>
      <c r="C45" s="38" t="s">
        <v>779</v>
      </c>
      <c r="D45" s="38"/>
      <c r="E45" s="602"/>
      <c r="F45" s="443">
        <v>0</v>
      </c>
      <c r="G45" s="463"/>
      <c r="H45" s="443">
        <v>0</v>
      </c>
    </row>
    <row r="46" spans="2:8" ht="15" customHeight="1" x14ac:dyDescent="0.25">
      <c r="B46" s="38" t="s">
        <v>780</v>
      </c>
      <c r="C46" s="38" t="s">
        <v>781</v>
      </c>
      <c r="D46" s="38"/>
      <c r="E46" s="602"/>
      <c r="F46" s="443">
        <v>0</v>
      </c>
      <c r="G46" s="463"/>
      <c r="H46" s="443">
        <v>0</v>
      </c>
    </row>
    <row r="47" spans="2:8" ht="5.0999999999999996" customHeight="1" x14ac:dyDescent="0.25">
      <c r="B47" s="38"/>
      <c r="C47" s="38"/>
      <c r="D47" s="38"/>
      <c r="E47" s="602"/>
      <c r="F47" s="443"/>
      <c r="G47" s="463"/>
      <c r="H47" s="443"/>
    </row>
    <row r="48" spans="2:8" ht="15" customHeight="1" thickBot="1" x14ac:dyDescent="0.3">
      <c r="B48" s="43" t="s">
        <v>784</v>
      </c>
      <c r="C48" s="38"/>
      <c r="D48" s="38"/>
      <c r="E48" s="602"/>
      <c r="F48" s="638">
        <f>SUM(F44:F47)</f>
        <v>0</v>
      </c>
      <c r="G48" s="639"/>
      <c r="H48" s="638">
        <f>SUM(H44:H47)</f>
        <v>0</v>
      </c>
    </row>
    <row r="49" spans="2:8" ht="8.1" customHeight="1" thickTop="1" x14ac:dyDescent="0.25">
      <c r="B49" s="38"/>
      <c r="C49" s="38"/>
      <c r="D49" s="38"/>
      <c r="E49" s="602"/>
      <c r="F49" s="443"/>
      <c r="G49" s="463"/>
      <c r="H49" s="443"/>
    </row>
    <row r="50" spans="2:8" ht="15" customHeight="1" thickBot="1" x14ac:dyDescent="0.3">
      <c r="B50" s="43" t="s">
        <v>785</v>
      </c>
      <c r="C50" s="38"/>
      <c r="D50" s="38"/>
      <c r="E50" s="602"/>
      <c r="F50" s="578">
        <f>F48-F40</f>
        <v>-2145283.4299999997</v>
      </c>
      <c r="G50" s="640"/>
      <c r="H50" s="578">
        <f>H48-H40</f>
        <v>-3105116.38</v>
      </c>
    </row>
    <row r="51" spans="2:8" ht="15" customHeight="1" x14ac:dyDescent="0.25">
      <c r="B51" s="38"/>
      <c r="C51" s="38"/>
      <c r="D51" s="38"/>
      <c r="E51" s="602"/>
      <c r="F51" s="453"/>
      <c r="G51" s="475"/>
      <c r="H51" s="453"/>
    </row>
    <row r="52" spans="2:8" ht="15" customHeight="1" x14ac:dyDescent="0.25">
      <c r="B52" s="641" t="s">
        <v>786</v>
      </c>
      <c r="C52" s="38"/>
      <c r="D52" s="38"/>
      <c r="E52" s="602"/>
      <c r="F52" s="443"/>
      <c r="G52" s="463"/>
      <c r="H52" s="443"/>
    </row>
    <row r="53" spans="2:8" ht="5.0999999999999996" customHeight="1" x14ac:dyDescent="0.25">
      <c r="B53" s="38"/>
      <c r="C53" s="38"/>
      <c r="D53" s="38"/>
      <c r="E53" s="602"/>
      <c r="F53" s="443"/>
      <c r="G53" s="463"/>
      <c r="H53" s="443"/>
    </row>
    <row r="54" spans="2:8" ht="15" customHeight="1" x14ac:dyDescent="0.25">
      <c r="B54" s="38" t="s">
        <v>787</v>
      </c>
      <c r="C54" s="38"/>
      <c r="D54" s="38"/>
      <c r="E54" s="602"/>
      <c r="F54" s="443"/>
      <c r="G54" s="463"/>
      <c r="H54" s="443"/>
    </row>
    <row r="55" spans="2:8" ht="15" customHeight="1" x14ac:dyDescent="0.25">
      <c r="B55" s="138" t="s">
        <v>788</v>
      </c>
      <c r="C55" s="139" t="s">
        <v>789</v>
      </c>
      <c r="D55" s="139"/>
      <c r="E55" s="602"/>
      <c r="F55" s="642">
        <v>0</v>
      </c>
      <c r="G55" s="643"/>
      <c r="H55" s="642">
        <v>0</v>
      </c>
    </row>
    <row r="56" spans="2:8" ht="15" customHeight="1" x14ac:dyDescent="0.25">
      <c r="B56" s="138" t="s">
        <v>790</v>
      </c>
      <c r="C56" s="139" t="s">
        <v>789</v>
      </c>
      <c r="D56" s="139"/>
      <c r="E56" s="602"/>
      <c r="F56" s="642">
        <v>0</v>
      </c>
      <c r="G56" s="643"/>
      <c r="H56" s="642">
        <v>0</v>
      </c>
    </row>
    <row r="57" spans="2:8" ht="5.0999999999999996" customHeight="1" x14ac:dyDescent="0.25">
      <c r="B57" s="138"/>
      <c r="C57" s="139"/>
      <c r="D57" s="139"/>
      <c r="E57" s="602"/>
      <c r="F57" s="642"/>
      <c r="G57" s="643"/>
      <c r="H57" s="642"/>
    </row>
    <row r="58" spans="2:8" ht="15" customHeight="1" thickBot="1" x14ac:dyDescent="0.3">
      <c r="B58" s="44" t="s">
        <v>791</v>
      </c>
      <c r="C58" s="38"/>
      <c r="D58" s="38"/>
      <c r="E58" s="602"/>
      <c r="F58" s="644">
        <f>F55-F56</f>
        <v>0</v>
      </c>
      <c r="G58" s="645"/>
      <c r="H58" s="644">
        <f>H55-H56</f>
        <v>0</v>
      </c>
    </row>
    <row r="59" spans="2:8" ht="8.1" customHeight="1" thickTop="1" x14ac:dyDescent="0.25">
      <c r="B59" s="38"/>
      <c r="C59" s="38"/>
      <c r="D59" s="38"/>
      <c r="E59" s="602"/>
      <c r="F59" s="443"/>
      <c r="G59" s="463"/>
      <c r="H59" s="443"/>
    </row>
    <row r="60" spans="2:8" ht="15" customHeight="1" x14ac:dyDescent="0.25">
      <c r="B60" s="38" t="s">
        <v>792</v>
      </c>
      <c r="C60" s="38"/>
      <c r="D60" s="38"/>
      <c r="E60" s="602"/>
      <c r="F60" s="443"/>
      <c r="G60" s="463"/>
      <c r="H60" s="443"/>
    </row>
    <row r="61" spans="2:8" ht="15" customHeight="1" x14ac:dyDescent="0.25">
      <c r="B61" s="144" t="s">
        <v>788</v>
      </c>
      <c r="C61" s="139" t="s">
        <v>793</v>
      </c>
      <c r="D61" s="139"/>
      <c r="E61" s="602"/>
      <c r="F61" s="642">
        <v>0</v>
      </c>
      <c r="G61" s="643"/>
      <c r="H61" s="642">
        <v>0</v>
      </c>
    </row>
    <row r="62" spans="2:8" ht="15" customHeight="1" x14ac:dyDescent="0.25">
      <c r="B62" s="144" t="s">
        <v>790</v>
      </c>
      <c r="C62" s="139" t="s">
        <v>793</v>
      </c>
      <c r="D62" s="139"/>
      <c r="E62" s="602"/>
      <c r="F62" s="642">
        <v>0</v>
      </c>
      <c r="G62" s="643"/>
      <c r="H62" s="642">
        <v>0</v>
      </c>
    </row>
    <row r="63" spans="2:8" ht="5.0999999999999996" customHeight="1" x14ac:dyDescent="0.25">
      <c r="B63" s="144"/>
      <c r="C63" s="139"/>
      <c r="D63" s="139"/>
      <c r="E63" s="602"/>
      <c r="F63" s="642"/>
      <c r="G63" s="643"/>
      <c r="H63" s="642"/>
    </row>
    <row r="64" spans="2:8" ht="15" customHeight="1" thickBot="1" x14ac:dyDescent="0.3">
      <c r="B64" s="44" t="s">
        <v>794</v>
      </c>
      <c r="C64" s="38"/>
      <c r="D64" s="38"/>
      <c r="E64" s="40"/>
      <c r="F64" s="644">
        <f>F61-F62</f>
        <v>0</v>
      </c>
      <c r="G64" s="645"/>
      <c r="H64" s="644">
        <f>H61-H62</f>
        <v>0</v>
      </c>
    </row>
    <row r="65" spans="2:9" ht="15" customHeight="1" thickTop="1" x14ac:dyDescent="0.25">
      <c r="B65" s="38"/>
      <c r="C65" s="38"/>
      <c r="D65" s="38"/>
      <c r="E65" s="602"/>
      <c r="F65" s="443"/>
      <c r="G65" s="463"/>
      <c r="H65" s="443"/>
    </row>
    <row r="66" spans="2:9" ht="15" customHeight="1" thickBot="1" x14ac:dyDescent="0.3">
      <c r="B66" s="839" t="s">
        <v>795</v>
      </c>
      <c r="C66" s="840"/>
      <c r="D66" s="840"/>
      <c r="E66" s="841"/>
      <c r="F66" s="455">
        <f>SUM(F30,F50,F58,F64)</f>
        <v>24076.740000000224</v>
      </c>
      <c r="G66" s="842"/>
      <c r="H66" s="455">
        <f>SUM(H30,H50,H58,H64)</f>
        <v>462238.75999999978</v>
      </c>
    </row>
    <row r="67" spans="2:9" ht="15" customHeight="1" x14ac:dyDescent="0.25">
      <c r="B67" s="38"/>
      <c r="C67" s="38"/>
      <c r="D67" s="38"/>
      <c r="E67" s="602"/>
      <c r="F67" s="443"/>
      <c r="G67" s="463"/>
      <c r="H67" s="443"/>
    </row>
    <row r="68" spans="2:9" ht="15" customHeight="1" x14ac:dyDescent="0.25">
      <c r="B68" s="44" t="s">
        <v>796</v>
      </c>
      <c r="C68" s="45" t="s">
        <v>797</v>
      </c>
      <c r="D68" s="45"/>
      <c r="E68" s="46"/>
      <c r="F68" s="646">
        <f>H70</f>
        <v>1154859.8199999998</v>
      </c>
      <c r="G68" s="647"/>
      <c r="H68" s="646">
        <v>692621.06</v>
      </c>
      <c r="I68" s="631"/>
    </row>
    <row r="69" spans="2:9" ht="8.1" customHeight="1" x14ac:dyDescent="0.25">
      <c r="B69" s="43"/>
      <c r="C69" s="38"/>
      <c r="D69" s="38"/>
      <c r="E69" s="40"/>
      <c r="F69" s="453"/>
      <c r="G69" s="475"/>
      <c r="H69" s="453"/>
    </row>
    <row r="70" spans="2:9" s="607" customFormat="1" ht="17.100000000000001" customHeight="1" thickBot="1" x14ac:dyDescent="0.3">
      <c r="B70" s="843" t="s">
        <v>798</v>
      </c>
      <c r="C70" s="844"/>
      <c r="D70" s="844"/>
      <c r="E70" s="845"/>
      <c r="F70" s="846">
        <f>SUM(F66:F69)</f>
        <v>1178936.56</v>
      </c>
      <c r="G70" s="847"/>
      <c r="H70" s="846">
        <f>SUM(H66:H69)</f>
        <v>1154859.8199999998</v>
      </c>
    </row>
    <row r="71" spans="2:9" ht="9.9499999999999993" customHeight="1" x14ac:dyDescent="0.25">
      <c r="B71" s="38"/>
      <c r="C71" s="38"/>
      <c r="D71" s="38"/>
      <c r="E71" s="38"/>
      <c r="F71" s="38"/>
      <c r="G71" s="38"/>
      <c r="H71" s="38"/>
    </row>
    <row r="72" spans="2:9" ht="15" customHeight="1" x14ac:dyDescent="0.25">
      <c r="F72" s="648">
        <f>D47-D56</f>
        <v>0</v>
      </c>
      <c r="G72" s="557"/>
      <c r="H72" s="648">
        <v>0</v>
      </c>
    </row>
    <row r="93" spans="14:18" ht="15" customHeight="1" thickBot="1" x14ac:dyDescent="0.3"/>
    <row r="94" spans="14:18" ht="15" customHeight="1" x14ac:dyDescent="0.25">
      <c r="N94" s="649"/>
      <c r="O94" s="650"/>
      <c r="P94" s="650"/>
      <c r="Q94" s="650"/>
      <c r="R94" s="651"/>
    </row>
    <row r="95" spans="14:18" ht="15" customHeight="1" x14ac:dyDescent="0.25">
      <c r="N95" s="652"/>
      <c r="O95" s="653" t="s">
        <v>805</v>
      </c>
      <c r="P95" s="554"/>
      <c r="Q95" s="554"/>
      <c r="R95" s="654"/>
    </row>
    <row r="96" spans="14:18" ht="15" customHeight="1" x14ac:dyDescent="0.25">
      <c r="N96" s="652"/>
      <c r="O96" s="554"/>
      <c r="P96" s="655" t="s">
        <v>806</v>
      </c>
      <c r="Q96" s="655" t="s">
        <v>807</v>
      </c>
      <c r="R96" s="654"/>
    </row>
    <row r="97" spans="14:18" ht="15" customHeight="1" x14ac:dyDescent="0.25">
      <c r="N97" s="652"/>
      <c r="O97" s="656" t="s">
        <v>492</v>
      </c>
      <c r="P97" s="657">
        <v>0</v>
      </c>
      <c r="Q97" s="554">
        <v>0</v>
      </c>
      <c r="R97" s="654"/>
    </row>
    <row r="98" spans="14:18" ht="15" customHeight="1" x14ac:dyDescent="0.25">
      <c r="N98" s="652"/>
      <c r="O98" s="656" t="s">
        <v>493</v>
      </c>
      <c r="P98" s="657">
        <v>0</v>
      </c>
      <c r="Q98" s="554">
        <v>0</v>
      </c>
      <c r="R98" s="654"/>
    </row>
    <row r="99" spans="14:18" ht="15" customHeight="1" x14ac:dyDescent="0.25">
      <c r="N99" s="652"/>
      <c r="O99" s="656" t="s">
        <v>492</v>
      </c>
      <c r="P99" s="657">
        <v>0</v>
      </c>
      <c r="Q99" s="554">
        <v>0</v>
      </c>
      <c r="R99" s="654"/>
    </row>
    <row r="100" spans="14:18" ht="15" customHeight="1" x14ac:dyDescent="0.25">
      <c r="N100" s="652"/>
      <c r="O100" s="656" t="s">
        <v>496</v>
      </c>
      <c r="P100" s="657">
        <v>0</v>
      </c>
      <c r="Q100" s="554">
        <v>0</v>
      </c>
      <c r="R100" s="654"/>
    </row>
    <row r="101" spans="14:18" ht="15" customHeight="1" thickBot="1" x14ac:dyDescent="0.3">
      <c r="N101" s="652"/>
      <c r="O101" s="554"/>
      <c r="P101" s="658">
        <f>SUM(P97:P100)</f>
        <v>0</v>
      </c>
      <c r="Q101" s="659">
        <f>SUM(Q97:Q100)</f>
        <v>0</v>
      </c>
      <c r="R101" s="654"/>
    </row>
    <row r="102" spans="14:18" ht="15" customHeight="1" x14ac:dyDescent="0.25">
      <c r="N102" s="652"/>
      <c r="O102" s="554"/>
      <c r="P102" s="554"/>
      <c r="Q102" s="554"/>
      <c r="R102" s="654"/>
    </row>
    <row r="103" spans="14:18" ht="15" customHeight="1" x14ac:dyDescent="0.25">
      <c r="N103" s="652"/>
      <c r="O103" s="653" t="s">
        <v>808</v>
      </c>
      <c r="P103" s="554"/>
      <c r="Q103" s="554"/>
      <c r="R103" s="654"/>
    </row>
    <row r="104" spans="14:18" ht="15" customHeight="1" x14ac:dyDescent="0.25">
      <c r="N104" s="652"/>
      <c r="O104" s="554"/>
      <c r="P104" s="554"/>
      <c r="Q104" s="554"/>
      <c r="R104" s="654"/>
    </row>
    <row r="105" spans="14:18" ht="15" customHeight="1" x14ac:dyDescent="0.25">
      <c r="N105" s="652"/>
      <c r="O105" s="656" t="s">
        <v>503</v>
      </c>
      <c r="P105" s="657">
        <v>0</v>
      </c>
      <c r="Q105" s="554">
        <v>0</v>
      </c>
      <c r="R105" s="654"/>
    </row>
    <row r="106" spans="14:18" ht="15" customHeight="1" x14ac:dyDescent="0.25">
      <c r="N106" s="652"/>
      <c r="O106" s="656" t="s">
        <v>504</v>
      </c>
      <c r="P106" s="657">
        <v>0</v>
      </c>
      <c r="Q106" s="554">
        <v>0</v>
      </c>
      <c r="R106" s="654"/>
    </row>
    <row r="107" spans="14:18" ht="15" customHeight="1" x14ac:dyDescent="0.25">
      <c r="N107" s="652"/>
      <c r="O107" s="656" t="s">
        <v>505</v>
      </c>
      <c r="P107" s="657">
        <v>0</v>
      </c>
      <c r="Q107" s="554">
        <v>0</v>
      </c>
      <c r="R107" s="654"/>
    </row>
    <row r="108" spans="14:18" ht="15" customHeight="1" thickBot="1" x14ac:dyDescent="0.3">
      <c r="N108" s="652"/>
      <c r="O108" s="554"/>
      <c r="P108" s="659">
        <f>SUM(P105:P107)</f>
        <v>0</v>
      </c>
      <c r="Q108" s="659">
        <f>SUM(Q105:Q107)</f>
        <v>0</v>
      </c>
      <c r="R108" s="654"/>
    </row>
    <row r="109" spans="14:18" ht="15" customHeight="1" thickBot="1" x14ac:dyDescent="0.3">
      <c r="N109" s="660"/>
      <c r="O109" s="661"/>
      <c r="P109" s="661"/>
      <c r="Q109" s="661"/>
      <c r="R109" s="662"/>
    </row>
    <row r="133" spans="2:8" ht="15" customHeight="1" x14ac:dyDescent="0.25">
      <c r="B133" s="742"/>
      <c r="C133" s="742"/>
      <c r="D133" s="742"/>
      <c r="E133" s="742"/>
      <c r="F133" s="743"/>
      <c r="G133" s="742"/>
      <c r="H133" s="755"/>
    </row>
    <row r="134" spans="2:8" s="560" customFormat="1" ht="15" customHeight="1" thickBot="1" x14ac:dyDescent="0.3">
      <c r="B134" s="746" t="s">
        <v>805</v>
      </c>
      <c r="C134" s="744"/>
      <c r="D134" s="744"/>
      <c r="E134" s="744"/>
      <c r="F134" s="758">
        <v>2014</v>
      </c>
      <c r="G134" s="759"/>
      <c r="H134" s="760">
        <v>2013</v>
      </c>
    </row>
    <row r="135" spans="2:8" ht="15" customHeight="1" x14ac:dyDescent="0.25">
      <c r="B135" s="742"/>
      <c r="C135" s="742"/>
      <c r="D135" s="742"/>
      <c r="E135" s="742"/>
      <c r="F135" s="747"/>
      <c r="G135" s="742"/>
      <c r="H135" s="755"/>
    </row>
    <row r="136" spans="2:8" ht="15" customHeight="1" x14ac:dyDescent="0.25">
      <c r="B136" s="742" t="str">
        <f>'Bal. Sht'!B12</f>
        <v>Receivables</v>
      </c>
      <c r="C136" s="742"/>
      <c r="D136" s="742" t="s">
        <v>1793</v>
      </c>
      <c r="E136" s="742"/>
      <c r="F136" s="747">
        <f>'Bal. Sht'!D12-'Bal. Sht'!F12</f>
        <v>5307.1</v>
      </c>
      <c r="G136" s="742"/>
      <c r="H136" s="755">
        <f>3846.9-42624.69</f>
        <v>-38777.79</v>
      </c>
    </row>
    <row r="137" spans="2:8" ht="15" customHeight="1" x14ac:dyDescent="0.25">
      <c r="B137" s="742" t="str">
        <f>'Bal. Sht'!B13</f>
        <v>Prepayments</v>
      </c>
      <c r="C137" s="742"/>
      <c r="D137" s="742" t="s">
        <v>1793</v>
      </c>
      <c r="E137" s="742"/>
      <c r="F137" s="747">
        <f>'Bal. Sht'!D13-'Bal. Sht'!F13</f>
        <v>0</v>
      </c>
      <c r="G137" s="742"/>
      <c r="H137" s="755">
        <v>0</v>
      </c>
    </row>
    <row r="138" spans="2:8" ht="15" customHeight="1" x14ac:dyDescent="0.25">
      <c r="B138" s="742" t="str">
        <f>'Bal. Sht'!B19</f>
        <v>Receivables</v>
      </c>
      <c r="C138" s="742"/>
      <c r="D138" s="742" t="s">
        <v>1793</v>
      </c>
      <c r="E138" s="742"/>
      <c r="F138" s="747">
        <f>'Bal. Sht'!D19-'Bal. Sht'!F19</f>
        <v>0</v>
      </c>
      <c r="G138" s="742"/>
      <c r="H138" s="755">
        <v>0</v>
      </c>
    </row>
    <row r="139" spans="2:8" ht="15" customHeight="1" x14ac:dyDescent="0.25">
      <c r="B139" s="742" t="str">
        <f>'Bal. Sht'!B20</f>
        <v>Equity  Investments</v>
      </c>
      <c r="C139" s="742"/>
      <c r="D139" s="742" t="s">
        <v>1793</v>
      </c>
      <c r="E139" s="742"/>
      <c r="F139" s="747">
        <f>'Bal. Sht'!D20-'Bal. Sht'!F20</f>
        <v>0</v>
      </c>
      <c r="G139" s="742"/>
      <c r="H139" s="755">
        <v>0</v>
      </c>
    </row>
    <row r="140" spans="2:8" ht="15" customHeight="1" x14ac:dyDescent="0.25">
      <c r="B140" s="742"/>
      <c r="C140" s="742"/>
      <c r="D140" s="742"/>
      <c r="E140" s="742"/>
      <c r="F140" s="747"/>
      <c r="G140" s="742"/>
      <c r="H140" s="755"/>
    </row>
    <row r="141" spans="2:8" s="560" customFormat="1" ht="15" customHeight="1" thickBot="1" x14ac:dyDescent="0.3">
      <c r="B141" s="745" t="s">
        <v>746</v>
      </c>
      <c r="C141" s="745"/>
      <c r="D141" s="745"/>
      <c r="E141" s="745"/>
      <c r="F141" s="748">
        <f>SUM(F136:F140)</f>
        <v>5307.1</v>
      </c>
      <c r="G141" s="745"/>
      <c r="H141" s="756">
        <f>SUM(H136:H140)</f>
        <v>-38777.79</v>
      </c>
    </row>
    <row r="142" spans="2:8" ht="15" customHeight="1" x14ac:dyDescent="0.25">
      <c r="B142" s="742"/>
      <c r="C142" s="742"/>
      <c r="D142" s="742"/>
      <c r="E142" s="742"/>
      <c r="F142" s="747"/>
      <c r="G142" s="742"/>
      <c r="H142" s="755"/>
    </row>
    <row r="143" spans="2:8" ht="15" customHeight="1" x14ac:dyDescent="0.25">
      <c r="B143" s="742"/>
      <c r="C143" s="742"/>
      <c r="D143" s="742"/>
      <c r="E143" s="742"/>
      <c r="F143" s="747"/>
      <c r="G143" s="742"/>
      <c r="H143" s="755"/>
    </row>
    <row r="144" spans="2:8" ht="15" customHeight="1" x14ac:dyDescent="0.25">
      <c r="B144" s="742"/>
      <c r="C144" s="742"/>
      <c r="D144" s="742"/>
      <c r="E144" s="742"/>
      <c r="F144" s="747"/>
      <c r="G144" s="742"/>
      <c r="H144" s="755"/>
    </row>
    <row r="145" spans="2:8" s="560" customFormat="1" ht="15" customHeight="1" x14ac:dyDescent="0.25">
      <c r="B145" s="746" t="s">
        <v>808</v>
      </c>
      <c r="C145" s="744"/>
      <c r="D145" s="744"/>
      <c r="E145" s="744"/>
      <c r="F145" s="749"/>
      <c r="G145" s="744"/>
      <c r="H145" s="757"/>
    </row>
    <row r="146" spans="2:8" ht="15" customHeight="1" x14ac:dyDescent="0.25">
      <c r="B146" s="742"/>
      <c r="C146" s="742"/>
      <c r="D146" s="742"/>
      <c r="E146" s="742"/>
      <c r="F146" s="747"/>
      <c r="G146" s="742"/>
      <c r="H146" s="755"/>
    </row>
    <row r="147" spans="2:8" ht="15" customHeight="1" x14ac:dyDescent="0.25">
      <c r="B147" s="742" t="str">
        <f>'Bal. Sht'!B32</f>
        <v>Payables</v>
      </c>
      <c r="C147" s="742"/>
      <c r="D147" s="742" t="s">
        <v>1793</v>
      </c>
      <c r="E147" s="742"/>
      <c r="F147" s="747">
        <f>'Bal. Sht'!D32-'Bal. Sht'!F32</f>
        <v>0</v>
      </c>
      <c r="G147" s="742"/>
      <c r="H147" s="755">
        <v>0</v>
      </c>
    </row>
    <row r="148" spans="2:8" ht="15" customHeight="1" x14ac:dyDescent="0.25">
      <c r="B148" s="742" t="str">
        <f>'Bal. Sht'!B33</f>
        <v>Deposits and Other Trust Monies</v>
      </c>
      <c r="C148" s="742"/>
      <c r="D148" s="742" t="s">
        <v>1793</v>
      </c>
      <c r="E148" s="742"/>
      <c r="F148" s="747">
        <f>'Bal. Sht'!D33-'Bal. Sht'!F33</f>
        <v>0</v>
      </c>
      <c r="G148" s="742"/>
      <c r="H148" s="755">
        <f>534.02-1371.52</f>
        <v>-837.5</v>
      </c>
    </row>
    <row r="149" spans="2:8" ht="15" customHeight="1" x14ac:dyDescent="0.25">
      <c r="B149" s="742" t="str">
        <f>'Bal. Sht'!B34</f>
        <v>Short-term borrowings</v>
      </c>
      <c r="C149" s="742"/>
      <c r="D149" s="742" t="s">
        <v>1793</v>
      </c>
      <c r="E149" s="742"/>
      <c r="F149" s="747">
        <f>'Bal. Sht'!D34-'Bal. Sht'!F34</f>
        <v>0</v>
      </c>
      <c r="G149" s="742"/>
      <c r="H149" s="755">
        <v>0</v>
      </c>
    </row>
    <row r="150" spans="2:8" ht="15" customHeight="1" x14ac:dyDescent="0.25">
      <c r="B150" s="742"/>
      <c r="C150" s="742"/>
      <c r="D150" s="742"/>
      <c r="E150" s="742"/>
      <c r="F150" s="747"/>
      <c r="G150" s="742"/>
      <c r="H150" s="755"/>
    </row>
    <row r="151" spans="2:8" s="560" customFormat="1" ht="15" customHeight="1" thickBot="1" x14ac:dyDescent="0.3">
      <c r="B151" s="745" t="s">
        <v>746</v>
      </c>
      <c r="C151" s="745"/>
      <c r="D151" s="745"/>
      <c r="E151" s="745"/>
      <c r="F151" s="748">
        <f>SUM(F147:F150)</f>
        <v>0</v>
      </c>
      <c r="G151" s="745"/>
      <c r="H151" s="756">
        <f>5342.23-24778.56</f>
        <v>-19436.330000000002</v>
      </c>
    </row>
    <row r="152" spans="2:8" ht="15" customHeight="1" x14ac:dyDescent="0.25">
      <c r="B152" s="742"/>
      <c r="C152" s="742"/>
      <c r="D152" s="742"/>
      <c r="E152" s="742"/>
      <c r="F152" s="747"/>
      <c r="G152" s="742"/>
      <c r="H152" s="755"/>
    </row>
    <row r="153" spans="2:8" ht="15" customHeight="1" x14ac:dyDescent="0.25">
      <c r="B153" s="742"/>
      <c r="C153" s="742"/>
      <c r="D153" s="742"/>
      <c r="E153" s="742"/>
      <c r="F153" s="743"/>
      <c r="G153" s="742"/>
      <c r="H153" s="755"/>
    </row>
  </sheetData>
  <mergeCells count="4">
    <mergeCell ref="B2:H2"/>
    <mergeCell ref="B3:H3"/>
    <mergeCell ref="B6:B7"/>
    <mergeCell ref="E6:E7"/>
  </mergeCells>
  <pageMargins left="0.35433070866141736" right="0.19685039370078741" top="0.27559055118110237" bottom="0.35433070866141736" header="0.19685039370078741" footer="0.19685039370078741"/>
  <pageSetup scale="88" orientation="portrait" r:id="rId1"/>
  <headerFooter>
    <oddFooter xml:space="preserve">&amp;L&amp;8&amp;D&amp;C&amp;8MAcFINSOFT ~ LOCAL GOV'T ACCOUNTING SOFTWARE~~~By D-R-V Consult Gh Ltd.&amp;R&amp;10Page 3&amp;8
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N34"/>
  <sheetViews>
    <sheetView showGridLines="0" topLeftCell="A19" workbookViewId="0">
      <selection activeCell="B35" sqref="B35"/>
    </sheetView>
  </sheetViews>
  <sheetFormatPr defaultRowHeight="18" customHeight="1" x14ac:dyDescent="0.25"/>
  <cols>
    <col min="1" max="1" width="9.140625" style="553"/>
    <col min="2" max="2" width="32.7109375" style="553" customWidth="1"/>
    <col min="3" max="3" width="7.7109375" style="553" bestFit="1" customWidth="1"/>
    <col min="4" max="4" width="18.42578125" style="553" bestFit="1" customWidth="1"/>
    <col min="5" max="5" width="17.7109375" style="553" customWidth="1"/>
    <col min="6" max="6" width="1.7109375" style="553" customWidth="1"/>
    <col min="7" max="7" width="10.7109375" style="553" customWidth="1"/>
    <col min="8" max="8" width="16.7109375" style="553" customWidth="1"/>
    <col min="9" max="9" width="3.7109375" style="553" customWidth="1"/>
    <col min="10" max="10" width="18.42578125" style="553" bestFit="1" customWidth="1"/>
    <col min="11" max="11" width="17.7109375" style="553" customWidth="1"/>
    <col min="12" max="12" width="1.7109375" style="553" customWidth="1"/>
    <col min="13" max="13" width="10.7109375" style="553" customWidth="1"/>
    <col min="14" max="14" width="16.7109375" style="553" customWidth="1"/>
    <col min="15" max="16384" width="9.140625" style="553"/>
  </cols>
  <sheetData>
    <row r="1" spans="2:14" ht="18" customHeight="1" x14ac:dyDescent="0.3">
      <c r="B1" s="966" t="str">
        <f>'Bal. Sht'!B2:F2</f>
        <v>~ 0215100 - KOMENDA-EDINA-EGUAFO-ABREM MUNICIPAL ASSEMBLY ~</v>
      </c>
      <c r="C1" s="966"/>
      <c r="D1" s="966"/>
      <c r="E1" s="966"/>
      <c r="F1" s="966"/>
      <c r="G1" s="966"/>
      <c r="H1" s="966"/>
      <c r="I1" s="966"/>
      <c r="J1" s="966"/>
      <c r="K1" s="966"/>
      <c r="L1" s="966"/>
      <c r="M1" s="966"/>
      <c r="N1" s="966"/>
    </row>
    <row r="2" spans="2:14" ht="18" customHeight="1" x14ac:dyDescent="0.25">
      <c r="B2" s="967" t="s">
        <v>1840</v>
      </c>
      <c r="C2" s="967"/>
      <c r="D2" s="967"/>
      <c r="E2" s="967"/>
      <c r="F2" s="967"/>
      <c r="G2" s="967"/>
      <c r="H2" s="967"/>
      <c r="I2" s="967"/>
      <c r="J2" s="967"/>
      <c r="K2" s="967"/>
      <c r="L2" s="967"/>
      <c r="M2" s="967"/>
      <c r="N2" s="967"/>
    </row>
    <row r="3" spans="2:14" ht="18" customHeight="1" x14ac:dyDescent="0.25">
      <c r="B3" s="974" t="str">
        <f>'Re. &amp; Pay.'!B4:L4</f>
        <v>31st DECEMBER 2017</v>
      </c>
      <c r="C3" s="974"/>
      <c r="D3" s="974"/>
      <c r="E3" s="974"/>
      <c r="F3" s="974"/>
      <c r="G3" s="974"/>
      <c r="H3" s="974"/>
      <c r="I3" s="974"/>
      <c r="J3" s="974"/>
      <c r="K3" s="974"/>
      <c r="L3" s="974"/>
      <c r="M3" s="974"/>
      <c r="N3" s="974"/>
    </row>
    <row r="4" spans="2:14" ht="18" customHeight="1" x14ac:dyDescent="0.25">
      <c r="B4" s="665"/>
      <c r="C4" s="665"/>
      <c r="D4" s="665"/>
      <c r="E4" s="665"/>
      <c r="F4" s="665"/>
      <c r="G4" s="665"/>
      <c r="H4" s="665"/>
      <c r="I4" s="665"/>
      <c r="J4" s="665"/>
      <c r="K4" s="665"/>
      <c r="L4" s="665"/>
      <c r="M4" s="665"/>
      <c r="N4" s="665"/>
    </row>
    <row r="5" spans="2:14" ht="18" customHeight="1" thickBot="1" x14ac:dyDescent="0.3">
      <c r="B5" s="665"/>
      <c r="C5" s="665"/>
      <c r="D5" s="665"/>
      <c r="E5" s="665"/>
      <c r="F5" s="665"/>
      <c r="G5" s="665"/>
      <c r="H5" s="665"/>
      <c r="I5" s="665"/>
      <c r="J5" s="665"/>
      <c r="K5" s="665"/>
      <c r="L5" s="665"/>
      <c r="M5" s="665"/>
      <c r="N5" s="665"/>
    </row>
    <row r="6" spans="2:14" s="573" customFormat="1" ht="18" customHeight="1" x14ac:dyDescent="0.25">
      <c r="B6" s="618"/>
      <c r="C6" s="601"/>
      <c r="D6" s="975">
        <f>'Bal. Sht'!D6</f>
        <v>2017</v>
      </c>
      <c r="E6" s="976"/>
      <c r="F6" s="976"/>
      <c r="G6" s="976"/>
      <c r="H6" s="977"/>
      <c r="I6" s="601"/>
      <c r="J6" s="975">
        <f>'Bal. Sht'!F6</f>
        <v>2016</v>
      </c>
      <c r="K6" s="976"/>
      <c r="L6" s="976"/>
      <c r="M6" s="976"/>
      <c r="N6" s="977"/>
    </row>
    <row r="7" spans="2:14" ht="18" customHeight="1" x14ac:dyDescent="0.25">
      <c r="B7" s="887"/>
      <c r="C7" s="888"/>
      <c r="D7" s="889" t="s">
        <v>520</v>
      </c>
      <c r="E7" s="890" t="s">
        <v>1839</v>
      </c>
      <c r="F7" s="890"/>
      <c r="G7" s="890" t="s">
        <v>521</v>
      </c>
      <c r="H7" s="891" t="s">
        <v>522</v>
      </c>
      <c r="I7" s="888"/>
      <c r="J7" s="889" t="s">
        <v>520</v>
      </c>
      <c r="K7" s="890" t="s">
        <v>1839</v>
      </c>
      <c r="L7" s="890"/>
      <c r="M7" s="890" t="s">
        <v>521</v>
      </c>
      <c r="N7" s="891" t="s">
        <v>522</v>
      </c>
    </row>
    <row r="8" spans="2:14" ht="18" customHeight="1" thickBot="1" x14ac:dyDescent="0.3">
      <c r="B8" s="892" t="s">
        <v>756</v>
      </c>
      <c r="C8" s="893" t="s">
        <v>489</v>
      </c>
      <c r="D8" s="894" t="s">
        <v>1782</v>
      </c>
      <c r="E8" s="895" t="s">
        <v>487</v>
      </c>
      <c r="F8" s="895"/>
      <c r="G8" s="896" t="s">
        <v>1785</v>
      </c>
      <c r="H8" s="897" t="s">
        <v>487</v>
      </c>
      <c r="I8" s="898"/>
      <c r="J8" s="894" t="s">
        <v>1782</v>
      </c>
      <c r="K8" s="895" t="s">
        <v>487</v>
      </c>
      <c r="L8" s="895"/>
      <c r="M8" s="896" t="s">
        <v>1785</v>
      </c>
      <c r="N8" s="897" t="s">
        <v>487</v>
      </c>
    </row>
    <row r="9" spans="2:14" ht="18" customHeight="1" x14ac:dyDescent="0.25">
      <c r="B9" s="704"/>
      <c r="C9" s="637"/>
      <c r="D9" s="637"/>
      <c r="E9" s="637"/>
      <c r="F9" s="637"/>
      <c r="G9" s="637"/>
      <c r="H9" s="637"/>
      <c r="I9" s="637"/>
      <c r="J9" s="637"/>
      <c r="K9" s="637"/>
      <c r="L9" s="637"/>
      <c r="M9" s="637"/>
      <c r="N9" s="637"/>
    </row>
    <row r="10" spans="2:14" ht="18" customHeight="1" x14ac:dyDescent="0.25">
      <c r="B10" s="710" t="s">
        <v>537</v>
      </c>
      <c r="C10" s="609">
        <f>'Re. &amp; Pay.'!C10</f>
        <v>2</v>
      </c>
      <c r="D10" s="610">
        <f>'Re. &amp; Pay.'!D10</f>
        <v>171065</v>
      </c>
      <c r="E10" s="610">
        <f>'Re. &amp; Pay.'!E10</f>
        <v>170579.21000000002</v>
      </c>
      <c r="F10" s="610"/>
      <c r="G10" s="740">
        <f>E10/E19</f>
        <v>2.9728494854375072E-2</v>
      </c>
      <c r="H10" s="610">
        <f>D10-E10</f>
        <v>485.78999999997905</v>
      </c>
      <c r="I10" s="711"/>
      <c r="J10" s="610">
        <f>'Re. &amp; Pay.'!I10</f>
        <v>171065</v>
      </c>
      <c r="K10" s="610">
        <f>'Re. &amp; Pay.'!J10</f>
        <v>125766.84</v>
      </c>
      <c r="L10" s="610"/>
      <c r="M10" s="740">
        <f>K10/K19</f>
        <v>1.9150698112790378E-2</v>
      </c>
      <c r="N10" s="610">
        <f>J10-K10</f>
        <v>45298.16</v>
      </c>
    </row>
    <row r="11" spans="2:14" ht="18" customHeight="1" x14ac:dyDescent="0.25">
      <c r="B11" s="712" t="s">
        <v>748</v>
      </c>
      <c r="C11" s="609">
        <f>'Re. &amp; Pay.'!C11</f>
        <v>3</v>
      </c>
      <c r="D11" s="610">
        <f>'Re. &amp; Pay.'!D11</f>
        <v>124391.97</v>
      </c>
      <c r="E11" s="610">
        <f>'Re. &amp; Pay.'!E11</f>
        <v>182943.86</v>
      </c>
      <c r="F11" s="610"/>
      <c r="G11" s="740">
        <f>E11/E19</f>
        <v>3.1883402441889093E-2</v>
      </c>
      <c r="H11" s="610">
        <f t="shared" ref="H11:H17" si="0">D11-E11</f>
        <v>-58551.889999999985</v>
      </c>
      <c r="I11" s="711"/>
      <c r="J11" s="610">
        <f>'Re. &amp; Pay.'!I11</f>
        <v>56100</v>
      </c>
      <c r="K11" s="610">
        <f>'Re. &amp; Pay.'!J11</f>
        <v>88073.53</v>
      </c>
      <c r="L11" s="610"/>
      <c r="M11" s="740">
        <f>K11/K19</f>
        <v>1.3411083436284055E-2</v>
      </c>
      <c r="N11" s="610">
        <f t="shared" ref="N11:N17" si="1">J11-K11</f>
        <v>-31973.53</v>
      </c>
    </row>
    <row r="12" spans="2:14" ht="18" customHeight="1" x14ac:dyDescent="0.25">
      <c r="B12" s="710" t="s">
        <v>749</v>
      </c>
      <c r="C12" s="609">
        <f>'Re. &amp; Pay.'!C12</f>
        <v>4</v>
      </c>
      <c r="D12" s="610">
        <f>'Re. &amp; Pay.'!D12</f>
        <v>269946.31</v>
      </c>
      <c r="E12" s="610">
        <f>'Re. &amp; Pay.'!E12</f>
        <v>161514.5</v>
      </c>
      <c r="F12" s="610"/>
      <c r="G12" s="740">
        <f>E12/E19</f>
        <v>2.8148699845408839E-2</v>
      </c>
      <c r="H12" s="610">
        <f t="shared" si="0"/>
        <v>108431.81</v>
      </c>
      <c r="I12" s="711"/>
      <c r="J12" s="610">
        <f>'Re. &amp; Pay.'!I12</f>
        <v>215040</v>
      </c>
      <c r="K12" s="610">
        <f>'Re. &amp; Pay.'!J12</f>
        <v>133110.5</v>
      </c>
      <c r="L12" s="610"/>
      <c r="M12" s="740">
        <f>K12/K19</f>
        <v>2.0268927812311925E-2</v>
      </c>
      <c r="N12" s="610">
        <f t="shared" si="1"/>
        <v>81929.5</v>
      </c>
    </row>
    <row r="13" spans="2:14" ht="18" customHeight="1" x14ac:dyDescent="0.25">
      <c r="B13" s="680" t="s">
        <v>541</v>
      </c>
      <c r="C13" s="609">
        <f>'Re. &amp; Pay.'!C13</f>
        <v>5</v>
      </c>
      <c r="D13" s="610">
        <f>'Re. &amp; Pay.'!D13</f>
        <v>115911</v>
      </c>
      <c r="E13" s="610">
        <f>'Re. &amp; Pay.'!E13</f>
        <v>138819</v>
      </c>
      <c r="F13" s="610"/>
      <c r="G13" s="740">
        <f>E13/E19</f>
        <v>2.4193334739851902E-2</v>
      </c>
      <c r="H13" s="610">
        <f t="shared" si="0"/>
        <v>-22908</v>
      </c>
      <c r="I13" s="711"/>
      <c r="J13" s="610">
        <f>'Re. &amp; Pay.'!I13</f>
        <v>94411</v>
      </c>
      <c r="K13" s="610">
        <f>'Re. &amp; Pay.'!J13</f>
        <v>129752</v>
      </c>
      <c r="L13" s="610"/>
      <c r="M13" s="740">
        <f>K13/K19</f>
        <v>1.9757524173548268E-2</v>
      </c>
      <c r="N13" s="610">
        <f t="shared" si="1"/>
        <v>-35341</v>
      </c>
    </row>
    <row r="14" spans="2:14" ht="18" customHeight="1" x14ac:dyDescent="0.25">
      <c r="B14" s="710" t="s">
        <v>750</v>
      </c>
      <c r="C14" s="609">
        <f>'Re. &amp; Pay.'!C14</f>
        <v>6</v>
      </c>
      <c r="D14" s="610">
        <f>'Re. &amp; Pay.'!D14</f>
        <v>52490</v>
      </c>
      <c r="E14" s="610">
        <f>'Re. &amp; Pay.'!E14</f>
        <v>35908</v>
      </c>
      <c r="F14" s="610"/>
      <c r="G14" s="740">
        <f>E14/E19</f>
        <v>6.2580357432239254E-3</v>
      </c>
      <c r="H14" s="610">
        <f t="shared" si="0"/>
        <v>16582</v>
      </c>
      <c r="I14" s="711"/>
      <c r="J14" s="610">
        <f>'Re. &amp; Pay.'!I14</f>
        <v>27805</v>
      </c>
      <c r="K14" s="610">
        <f>'Re. &amp; Pay.'!J14</f>
        <v>10204</v>
      </c>
      <c r="L14" s="610"/>
      <c r="M14" s="740">
        <f>K14/K19</f>
        <v>1.5537777966188307E-3</v>
      </c>
      <c r="N14" s="610">
        <f t="shared" si="1"/>
        <v>17601</v>
      </c>
    </row>
    <row r="15" spans="2:14" ht="18" customHeight="1" x14ac:dyDescent="0.25">
      <c r="B15" s="680" t="s">
        <v>452</v>
      </c>
      <c r="C15" s="609">
        <f>'Re. &amp; Pay.'!C15</f>
        <v>7</v>
      </c>
      <c r="D15" s="610">
        <f>'Re. &amp; Pay.'!D15</f>
        <v>8654065.7199999988</v>
      </c>
      <c r="E15" s="610">
        <f>'Re. &amp; Pay.'!E15</f>
        <v>5018692.24</v>
      </c>
      <c r="F15" s="610"/>
      <c r="G15" s="740">
        <f>E15/E19</f>
        <v>0.8746562165021875</v>
      </c>
      <c r="H15" s="610">
        <f t="shared" si="0"/>
        <v>3635373.4799999986</v>
      </c>
      <c r="I15" s="711"/>
      <c r="J15" s="610">
        <f>'Re. &amp; Pay.'!I15</f>
        <v>9483876.5</v>
      </c>
      <c r="K15" s="610">
        <f>'Re. &amp; Pay.'!J15</f>
        <v>6046976</v>
      </c>
      <c r="L15" s="610"/>
      <c r="M15" s="740">
        <f>K15/K19</f>
        <v>0.92078175671177487</v>
      </c>
      <c r="N15" s="610">
        <f t="shared" si="1"/>
        <v>3436900.5</v>
      </c>
    </row>
    <row r="16" spans="2:14" ht="18" customHeight="1" x14ac:dyDescent="0.25">
      <c r="B16" s="710" t="s">
        <v>751</v>
      </c>
      <c r="C16" s="609">
        <f>'Re. &amp; Pay.'!C16</f>
        <v>8</v>
      </c>
      <c r="D16" s="610">
        <f>'Re. &amp; Pay.'!D16</f>
        <v>0</v>
      </c>
      <c r="E16" s="610">
        <f>'Re. &amp; Pay.'!E16</f>
        <v>0</v>
      </c>
      <c r="F16" s="610"/>
      <c r="G16" s="740">
        <f>E16/E19</f>
        <v>0</v>
      </c>
      <c r="H16" s="610">
        <f t="shared" si="0"/>
        <v>0</v>
      </c>
      <c r="I16" s="711"/>
      <c r="J16" s="610">
        <f>'Re. &amp; Pay.'!I16</f>
        <v>0</v>
      </c>
      <c r="K16" s="610">
        <f>'Re. &amp; Pay.'!J16</f>
        <v>0</v>
      </c>
      <c r="L16" s="610"/>
      <c r="M16" s="740">
        <f>K16/K19</f>
        <v>0</v>
      </c>
      <c r="N16" s="610">
        <f t="shared" si="1"/>
        <v>0</v>
      </c>
    </row>
    <row r="17" spans="2:14" ht="18" customHeight="1" x14ac:dyDescent="0.25">
      <c r="B17" s="680" t="s">
        <v>364</v>
      </c>
      <c r="C17" s="609">
        <f>'Re. &amp; Pay.'!C17</f>
        <v>9</v>
      </c>
      <c r="D17" s="610">
        <f>'Re. &amp; Pay.'!D17</f>
        <v>42080</v>
      </c>
      <c r="E17" s="610">
        <f>'Re. &amp; Pay.'!E17</f>
        <v>29445.86</v>
      </c>
      <c r="F17" s="610"/>
      <c r="G17" s="740">
        <f>E17/E19</f>
        <v>5.1318158730635976E-3</v>
      </c>
      <c r="H17" s="610">
        <f t="shared" si="0"/>
        <v>12634.14</v>
      </c>
      <c r="I17" s="711"/>
      <c r="J17" s="610">
        <f>'Re. &amp; Pay.'!I17</f>
        <v>42080.6</v>
      </c>
      <c r="K17" s="610">
        <f>'Re. &amp; Pay.'!J17</f>
        <v>33336.730000000003</v>
      </c>
      <c r="L17" s="610"/>
      <c r="M17" s="740">
        <f>K17/K19</f>
        <v>5.0762319566715879E-3</v>
      </c>
      <c r="N17" s="610">
        <f t="shared" si="1"/>
        <v>8743.8699999999953</v>
      </c>
    </row>
    <row r="18" spans="2:14" ht="18" customHeight="1" x14ac:dyDescent="0.25">
      <c r="B18" s="710"/>
      <c r="C18" s="713"/>
      <c r="D18" s="610"/>
      <c r="E18" s="693"/>
      <c r="F18" s="693"/>
      <c r="G18" s="679"/>
      <c r="H18" s="679"/>
      <c r="I18" s="714"/>
      <c r="J18" s="610"/>
      <c r="K18" s="693"/>
      <c r="L18" s="693"/>
      <c r="M18" s="679"/>
      <c r="N18" s="679"/>
    </row>
    <row r="19" spans="2:14" s="554" customFormat="1" ht="18" customHeight="1" thickBot="1" x14ac:dyDescent="0.3">
      <c r="B19" s="683" t="s">
        <v>1786</v>
      </c>
      <c r="C19" s="684"/>
      <c r="D19" s="899">
        <f>SUM(D10:D18)</f>
        <v>9429949.9999999981</v>
      </c>
      <c r="E19" s="899">
        <f>SUM(E10:E18)</f>
        <v>5737902.6700000009</v>
      </c>
      <c r="F19" s="899"/>
      <c r="G19" s="900">
        <f>SUM(G10:G18)</f>
        <v>0.99999999999999989</v>
      </c>
      <c r="H19" s="899">
        <f>SUM(H10:H18)</f>
        <v>3692047.3299999987</v>
      </c>
      <c r="I19" s="901"/>
      <c r="J19" s="899">
        <f>SUM(J10:J18)</f>
        <v>10090378.1</v>
      </c>
      <c r="K19" s="899">
        <f>SUM(K10:K18)</f>
        <v>6567219.6000000006</v>
      </c>
      <c r="L19" s="899"/>
      <c r="M19" s="900">
        <f>SUM(M10:M18)</f>
        <v>0.99999999999999989</v>
      </c>
      <c r="N19" s="899">
        <f>SUM(N10:N18)</f>
        <v>3523158.5</v>
      </c>
    </row>
    <row r="20" spans="2:14" ht="20.100000000000001" customHeight="1" x14ac:dyDescent="0.25">
      <c r="B20" s="611"/>
      <c r="C20" s="609"/>
      <c r="D20" s="610"/>
      <c r="E20" s="691"/>
      <c r="F20" s="691"/>
      <c r="G20" s="597"/>
      <c r="H20" s="597"/>
      <c r="I20" s="711"/>
      <c r="J20" s="610"/>
      <c r="K20" s="691"/>
      <c r="L20" s="691"/>
      <c r="M20" s="597"/>
      <c r="N20" s="597"/>
    </row>
    <row r="21" spans="2:14" ht="20.100000000000001" customHeight="1" x14ac:dyDescent="0.25">
      <c r="B21" s="611"/>
      <c r="C21" s="609"/>
      <c r="D21" s="610"/>
      <c r="E21" s="691"/>
      <c r="F21" s="691"/>
      <c r="G21" s="597"/>
      <c r="H21" s="597"/>
      <c r="I21" s="711"/>
      <c r="J21" s="610"/>
      <c r="K21" s="691"/>
      <c r="L21" s="691"/>
      <c r="M21" s="597"/>
      <c r="N21" s="597"/>
    </row>
    <row r="22" spans="2:14" ht="18" customHeight="1" x14ac:dyDescent="0.25">
      <c r="B22" s="704" t="s">
        <v>759</v>
      </c>
      <c r="C22" s="609"/>
      <c r="D22" s="610"/>
      <c r="E22" s="597"/>
      <c r="F22" s="597"/>
      <c r="G22" s="691"/>
      <c r="H22" s="691"/>
      <c r="I22" s="711"/>
      <c r="J22" s="610"/>
      <c r="K22" s="597"/>
      <c r="L22" s="597"/>
      <c r="M22" s="691"/>
      <c r="N22" s="691"/>
    </row>
    <row r="23" spans="2:14" ht="18" customHeight="1" x14ac:dyDescent="0.25">
      <c r="B23" s="704"/>
      <c r="C23" s="609"/>
      <c r="D23" s="610"/>
      <c r="E23" s="597"/>
      <c r="F23" s="597"/>
      <c r="G23" s="691"/>
      <c r="H23" s="691"/>
      <c r="I23" s="711"/>
      <c r="J23" s="610"/>
      <c r="K23" s="597"/>
      <c r="L23" s="597"/>
      <c r="M23" s="691"/>
      <c r="N23" s="691"/>
    </row>
    <row r="24" spans="2:14" ht="18" customHeight="1" x14ac:dyDescent="0.25">
      <c r="B24" s="710" t="s">
        <v>444</v>
      </c>
      <c r="C24" s="609">
        <f>'Re. &amp; Pay.'!C24</f>
        <v>10</v>
      </c>
      <c r="D24" s="610">
        <f>'Re. &amp; Pay.'!D24</f>
        <v>2154514</v>
      </c>
      <c r="E24" s="610">
        <f>'Re. &amp; Pay.'!E24</f>
        <v>1631630.7</v>
      </c>
      <c r="F24" s="610"/>
      <c r="G24" s="740">
        <f>E24/E32</f>
        <v>0.45790707512616202</v>
      </c>
      <c r="H24" s="610">
        <f>D24-E24</f>
        <v>522883.30000000005</v>
      </c>
      <c r="I24" s="711"/>
      <c r="J24" s="610">
        <f>'Re. &amp; Pay.'!I24</f>
        <v>1944808.05</v>
      </c>
      <c r="K24" s="610">
        <f>'Re. &amp; Pay.'!J24</f>
        <v>777941.64000000013</v>
      </c>
      <c r="L24" s="610"/>
      <c r="M24" s="740">
        <f>K24/K32</f>
        <v>0.25934446881561529</v>
      </c>
      <c r="N24" s="610">
        <f>J24-K24</f>
        <v>1166866.4099999999</v>
      </c>
    </row>
    <row r="25" spans="2:14" ht="18" customHeight="1" x14ac:dyDescent="0.25">
      <c r="B25" s="680" t="s">
        <v>752</v>
      </c>
      <c r="C25" s="609">
        <f>'Re. &amp; Pay.'!C25</f>
        <v>11</v>
      </c>
      <c r="D25" s="610">
        <f>'Re. &amp; Pay.'!D25</f>
        <v>2187037</v>
      </c>
      <c r="E25" s="610">
        <f>'Re. &amp; Pay.'!E25</f>
        <v>1246406.8</v>
      </c>
      <c r="F25" s="610"/>
      <c r="G25" s="740">
        <f>E25/E32</f>
        <v>0.34979636764946825</v>
      </c>
      <c r="H25" s="610">
        <f t="shared" ref="H25:H30" si="2">D25-E25</f>
        <v>940630.2</v>
      </c>
      <c r="I25" s="711"/>
      <c r="J25" s="610">
        <f>'Re. &amp; Pay.'!I25</f>
        <v>2486994</v>
      </c>
      <c r="K25" s="610">
        <f>'Re. &amp; Pay.'!J25</f>
        <v>1357404.77</v>
      </c>
      <c r="L25" s="610"/>
      <c r="M25" s="740">
        <f>K25/K32</f>
        <v>0.45252163008452967</v>
      </c>
      <c r="N25" s="610">
        <f t="shared" ref="N25:N30" si="3">J25-K25</f>
        <v>1129589.23</v>
      </c>
    </row>
    <row r="26" spans="2:14" ht="18" customHeight="1" x14ac:dyDescent="0.25">
      <c r="B26" s="710" t="s">
        <v>760</v>
      </c>
      <c r="C26" s="609">
        <v>12</v>
      </c>
      <c r="D26" s="610">
        <f>Summarys!E130</f>
        <v>0</v>
      </c>
      <c r="E26" s="610">
        <f>Summarys!I130</f>
        <v>0</v>
      </c>
      <c r="F26" s="610"/>
      <c r="G26" s="740">
        <f>E26/E32</f>
        <v>0</v>
      </c>
      <c r="H26" s="610">
        <f t="shared" si="2"/>
        <v>0</v>
      </c>
      <c r="I26" s="711"/>
      <c r="J26" s="610">
        <f>Summarys!L130</f>
        <v>0</v>
      </c>
      <c r="K26" s="610">
        <f>Summarys!M130</f>
        <v>0</v>
      </c>
      <c r="L26" s="610"/>
      <c r="M26" s="740">
        <f>K26/K32</f>
        <v>0</v>
      </c>
      <c r="N26" s="610">
        <f t="shared" si="3"/>
        <v>0</v>
      </c>
    </row>
    <row r="27" spans="2:14" ht="18" customHeight="1" x14ac:dyDescent="0.25">
      <c r="B27" s="680" t="s">
        <v>753</v>
      </c>
      <c r="C27" s="609">
        <f>'Re. &amp; Pay.'!C26</f>
        <v>13</v>
      </c>
      <c r="D27" s="610">
        <f>'Re. &amp; Pay.'!D26</f>
        <v>0</v>
      </c>
      <c r="E27" s="610">
        <f>'Re. &amp; Pay.'!E26</f>
        <v>0</v>
      </c>
      <c r="F27" s="610"/>
      <c r="G27" s="740">
        <f>E27/E32</f>
        <v>0</v>
      </c>
      <c r="H27" s="610">
        <f t="shared" si="2"/>
        <v>0</v>
      </c>
      <c r="I27" s="711"/>
      <c r="J27" s="610">
        <f>'Re. &amp; Pay.'!I26</f>
        <v>0</v>
      </c>
      <c r="K27" s="610">
        <f>'Re. &amp; Pay.'!J26</f>
        <v>0</v>
      </c>
      <c r="L27" s="610"/>
      <c r="M27" s="740">
        <f>K27/K32</f>
        <v>0</v>
      </c>
      <c r="N27" s="610">
        <f t="shared" si="3"/>
        <v>0</v>
      </c>
    </row>
    <row r="28" spans="2:14" ht="18" customHeight="1" x14ac:dyDescent="0.25">
      <c r="B28" s="680" t="s">
        <v>452</v>
      </c>
      <c r="C28" s="609">
        <f>'Re. &amp; Pay.'!C27</f>
        <v>14</v>
      </c>
      <c r="D28" s="610">
        <f>'Re. &amp; Pay.'!D27</f>
        <v>0</v>
      </c>
      <c r="E28" s="610">
        <f>'Re. &amp; Pay.'!E27</f>
        <v>0</v>
      </c>
      <c r="F28" s="610"/>
      <c r="G28" s="740">
        <f>E28/E32</f>
        <v>0</v>
      </c>
      <c r="H28" s="610">
        <f t="shared" si="2"/>
        <v>0</v>
      </c>
      <c r="I28" s="711"/>
      <c r="J28" s="610">
        <f>'Re. &amp; Pay.'!I27</f>
        <v>0</v>
      </c>
      <c r="K28" s="610">
        <f>'Re. &amp; Pay.'!J27</f>
        <v>0</v>
      </c>
      <c r="L28" s="610"/>
      <c r="M28" s="740">
        <f>K28/K32</f>
        <v>0</v>
      </c>
      <c r="N28" s="610">
        <f t="shared" si="3"/>
        <v>0</v>
      </c>
    </row>
    <row r="29" spans="2:14" ht="18" customHeight="1" x14ac:dyDescent="0.25">
      <c r="B29" s="680" t="s">
        <v>754</v>
      </c>
      <c r="C29" s="609">
        <f>'Re. &amp; Pay.'!C28</f>
        <v>15</v>
      </c>
      <c r="D29" s="610">
        <f>'Re. &amp; Pay.'!D28</f>
        <v>22419</v>
      </c>
      <c r="E29" s="610">
        <f>'Re. &amp; Pay.'!E28</f>
        <v>5125</v>
      </c>
      <c r="F29" s="610"/>
      <c r="G29" s="740">
        <f>E29/E32</f>
        <v>1.4382995858202353E-3</v>
      </c>
      <c r="H29" s="610">
        <f t="shared" si="2"/>
        <v>17294</v>
      </c>
      <c r="I29" s="711"/>
      <c r="J29" s="610">
        <f>'Re. &amp; Pay.'!I28</f>
        <v>5500</v>
      </c>
      <c r="K29" s="610">
        <f>'Re. &amp; Pay.'!J28</f>
        <v>3945</v>
      </c>
      <c r="L29" s="610"/>
      <c r="M29" s="740">
        <f>K29/K32</f>
        <v>1.3151551181623368E-3</v>
      </c>
      <c r="N29" s="610">
        <f t="shared" si="3"/>
        <v>1555</v>
      </c>
    </row>
    <row r="30" spans="2:14" ht="18" customHeight="1" x14ac:dyDescent="0.25">
      <c r="B30" s="680" t="s">
        <v>755</v>
      </c>
      <c r="C30" s="609">
        <f>'Re. &amp; Pay.'!C29</f>
        <v>16</v>
      </c>
      <c r="D30" s="610">
        <f>'Re. &amp; Pay.'!D29</f>
        <v>1278583</v>
      </c>
      <c r="E30" s="610">
        <f>'Re. &amp; Pay.'!E29</f>
        <v>680072.9</v>
      </c>
      <c r="F30" s="610"/>
      <c r="G30" s="740">
        <f>E30/E32</f>
        <v>0.19085825763854952</v>
      </c>
      <c r="H30" s="610">
        <f t="shared" si="2"/>
        <v>598510.1</v>
      </c>
      <c r="I30" s="711"/>
      <c r="J30" s="610">
        <f>'Re. &amp; Pay.'!I29</f>
        <v>815600</v>
      </c>
      <c r="K30" s="610">
        <f>'Re. &amp; Pay.'!J29</f>
        <v>860354.75</v>
      </c>
      <c r="L30" s="610"/>
      <c r="M30" s="740">
        <f>K30/K32</f>
        <v>0.28681874598169271</v>
      </c>
      <c r="N30" s="610">
        <f t="shared" si="3"/>
        <v>-44754.75</v>
      </c>
    </row>
    <row r="31" spans="2:14" ht="18" customHeight="1" x14ac:dyDescent="0.25">
      <c r="B31" s="715"/>
      <c r="C31" s="609"/>
      <c r="D31" s="610"/>
      <c r="E31" s="610"/>
      <c r="F31" s="610"/>
      <c r="G31" s="610"/>
      <c r="H31" s="610"/>
      <c r="I31" s="711"/>
      <c r="J31" s="610"/>
      <c r="K31" s="610"/>
      <c r="L31" s="610"/>
      <c r="M31" s="610"/>
      <c r="N31" s="610"/>
    </row>
    <row r="32" spans="2:14" s="554" customFormat="1" ht="18" customHeight="1" thickBot="1" x14ac:dyDescent="0.3">
      <c r="B32" s="694" t="s">
        <v>1787</v>
      </c>
      <c r="C32" s="684"/>
      <c r="D32" s="899">
        <f>SUM(D24:D31)</f>
        <v>5642553</v>
      </c>
      <c r="E32" s="899">
        <f>SUM(E24:E31)</f>
        <v>3563235.4</v>
      </c>
      <c r="F32" s="907"/>
      <c r="G32" s="900">
        <f>SUM(G24:G31)</f>
        <v>1</v>
      </c>
      <c r="H32" s="899">
        <f>SUM(H24:H31)</f>
        <v>2079317.6</v>
      </c>
      <c r="I32" s="901"/>
      <c r="J32" s="899">
        <f>SUM(J24:J31)</f>
        <v>5252902.05</v>
      </c>
      <c r="K32" s="899">
        <f>SUM(K24:K31)</f>
        <v>2999646.16</v>
      </c>
      <c r="L32" s="907"/>
      <c r="M32" s="900">
        <f>SUM(M24:M31)</f>
        <v>1</v>
      </c>
      <c r="N32" s="899">
        <f>SUM(N24:N31)</f>
        <v>2253255.8899999997</v>
      </c>
    </row>
    <row r="33" spans="2:14" ht="18" customHeight="1" x14ac:dyDescent="0.25">
      <c r="B33" s="608"/>
      <c r="C33" s="609"/>
      <c r="D33" s="716"/>
      <c r="E33" s="716"/>
      <c r="F33" s="716"/>
      <c r="G33" s="716"/>
      <c r="H33" s="716"/>
      <c r="I33" s="711"/>
      <c r="J33" s="716"/>
      <c r="K33" s="716"/>
      <c r="L33" s="716"/>
      <c r="M33" s="716"/>
      <c r="N33" s="716"/>
    </row>
    <row r="34" spans="2:14" s="554" customFormat="1" ht="18" customHeight="1" thickBot="1" x14ac:dyDescent="0.3">
      <c r="B34" s="902" t="s">
        <v>1788</v>
      </c>
      <c r="C34" s="903"/>
      <c r="D34" s="904">
        <f>D19-D32</f>
        <v>3787396.9999999981</v>
      </c>
      <c r="E34" s="904">
        <f>E19-E32</f>
        <v>2174667.2700000009</v>
      </c>
      <c r="F34" s="905"/>
      <c r="G34" s="904"/>
      <c r="H34" s="904">
        <f>H19+H32</f>
        <v>5771364.9299999988</v>
      </c>
      <c r="I34" s="906"/>
      <c r="J34" s="904">
        <f>J19-J32</f>
        <v>4837476.05</v>
      </c>
      <c r="K34" s="904">
        <f>K19-K32</f>
        <v>3567573.4400000004</v>
      </c>
      <c r="L34" s="905"/>
      <c r="M34" s="904"/>
      <c r="N34" s="904">
        <f>N19+N32</f>
        <v>5776414.3899999997</v>
      </c>
    </row>
  </sheetData>
  <mergeCells count="5">
    <mergeCell ref="B1:N1"/>
    <mergeCell ref="B2:N2"/>
    <mergeCell ref="B3:N3"/>
    <mergeCell ref="D6:H6"/>
    <mergeCell ref="J6:N6"/>
  </mergeCells>
  <pageMargins left="0.31496062992125984" right="0.23622047244094491" top="0.74803149606299213" bottom="0.74803149606299213" header="0.31496062992125984" footer="0.31496062992125984"/>
  <pageSetup scale="74" orientation="landscape" r:id="rId1"/>
  <headerFooter>
    <oddFooter>&amp;L&amp;8&amp;D&amp;C&amp;8MAcFINSOFT ~ LOCAL GOV'T ACCOUNTING SOFTWARE~~~By D-R-V Consult Gh Ltd.&amp;R&amp;8Page &amp;P of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2:I66"/>
  <sheetViews>
    <sheetView showGridLines="0" showRowColHeaders="0" workbookViewId="0">
      <selection activeCell="C71" sqref="C71"/>
    </sheetView>
  </sheetViews>
  <sheetFormatPr defaultRowHeight="18" customHeight="1" x14ac:dyDescent="0.25"/>
  <cols>
    <col min="1" max="1" width="6.7109375" style="553" customWidth="1"/>
    <col min="2" max="2" width="8.7109375" style="553" customWidth="1"/>
    <col min="3" max="3" width="34.7109375" style="553" customWidth="1"/>
    <col min="4" max="4" width="10.7109375" style="553" customWidth="1"/>
    <col min="5" max="5" width="23.7109375" style="553" customWidth="1"/>
    <col min="6" max="6" width="10.7109375" style="553" customWidth="1"/>
    <col min="7" max="7" width="23.7109375" style="553" customWidth="1"/>
    <col min="8" max="9" width="8.7109375" style="553" customWidth="1"/>
    <col min="10" max="16384" width="9.140625" style="553"/>
  </cols>
  <sheetData>
    <row r="2" spans="2:9" s="560" customFormat="1" ht="18" customHeight="1" x14ac:dyDescent="0.25">
      <c r="B2" s="43"/>
      <c r="C2" s="717" t="s">
        <v>1789</v>
      </c>
      <c r="D2" s="43"/>
      <c r="E2" s="43"/>
      <c r="F2" s="43"/>
      <c r="G2" s="43"/>
      <c r="H2" s="43"/>
    </row>
    <row r="3" spans="2:9" s="560" customFormat="1" ht="18" customHeight="1" x14ac:dyDescent="0.25">
      <c r="B3" s="43"/>
      <c r="C3" s="717" t="s">
        <v>1867</v>
      </c>
      <c r="D3" s="43"/>
      <c r="E3" s="43"/>
      <c r="F3" s="43"/>
      <c r="G3" s="43"/>
      <c r="H3" s="43"/>
    </row>
    <row r="4" spans="2:9" s="560" customFormat="1" ht="18" customHeight="1" thickBot="1" x14ac:dyDescent="0.3">
      <c r="B4" s="43"/>
      <c r="C4" s="43"/>
      <c r="D4" s="43"/>
      <c r="E4" s="43"/>
      <c r="F4" s="43"/>
      <c r="G4" s="43"/>
      <c r="H4" s="43"/>
    </row>
    <row r="5" spans="2:9" s="560" customFormat="1" ht="18" customHeight="1" x14ac:dyDescent="0.25">
      <c r="B5" s="43"/>
      <c r="C5" s="43"/>
      <c r="D5" s="43"/>
      <c r="E5" s="718">
        <f>'Bal. Sht'!D6</f>
        <v>2017</v>
      </c>
      <c r="F5" s="39"/>
      <c r="G5" s="718">
        <f>'Bal. Sht'!F6</f>
        <v>2016</v>
      </c>
      <c r="H5" s="43"/>
    </row>
    <row r="6" spans="2:9" s="560" customFormat="1" ht="18" customHeight="1" thickBot="1" x14ac:dyDescent="0.3">
      <c r="B6" s="719"/>
      <c r="C6" s="719" t="s">
        <v>1790</v>
      </c>
      <c r="D6" s="719"/>
      <c r="E6" s="720" t="s">
        <v>1791</v>
      </c>
      <c r="F6" s="720"/>
      <c r="G6" s="720" t="str">
        <f>E6</f>
        <v>CUM ACTUAL</v>
      </c>
      <c r="H6" s="719"/>
    </row>
    <row r="7" spans="2:9" ht="5.0999999999999996" customHeight="1" x14ac:dyDescent="0.25">
      <c r="B7" s="38"/>
      <c r="C7" s="38"/>
      <c r="D7" s="38"/>
      <c r="E7" s="38"/>
      <c r="F7" s="38"/>
      <c r="G7" s="38"/>
      <c r="H7" s="38"/>
      <c r="I7" s="560"/>
    </row>
    <row r="8" spans="2:9" ht="18" customHeight="1" x14ac:dyDescent="0.25">
      <c r="B8" s="38"/>
      <c r="C8" s="38" t="s">
        <v>537</v>
      </c>
      <c r="D8" s="38"/>
      <c r="E8" s="566">
        <f>'Rev. &amp; Exp.'!E10</f>
        <v>170579.21000000002</v>
      </c>
      <c r="F8" s="566"/>
      <c r="G8" s="566">
        <f>'Rev. &amp; Exp.'!K10</f>
        <v>125766.84</v>
      </c>
      <c r="H8" s="38"/>
      <c r="I8" s="560"/>
    </row>
    <row r="9" spans="2:9" ht="18" customHeight="1" x14ac:dyDescent="0.25">
      <c r="B9" s="38"/>
      <c r="C9" s="38" t="s">
        <v>748</v>
      </c>
      <c r="D9" s="38"/>
      <c r="E9" s="566">
        <f>'Rev. &amp; Exp.'!E11</f>
        <v>182943.86</v>
      </c>
      <c r="F9" s="566"/>
      <c r="G9" s="566">
        <f>'Rev. &amp; Exp.'!K11</f>
        <v>88073.53</v>
      </c>
      <c r="H9" s="38"/>
      <c r="I9" s="560"/>
    </row>
    <row r="10" spans="2:9" ht="18" customHeight="1" x14ac:dyDescent="0.25">
      <c r="B10" s="38"/>
      <c r="C10" s="38" t="s">
        <v>749</v>
      </c>
      <c r="D10" s="38"/>
      <c r="E10" s="566">
        <f>'Rev. &amp; Exp.'!E12</f>
        <v>161514.5</v>
      </c>
      <c r="F10" s="566"/>
      <c r="G10" s="566">
        <f>'Rev. &amp; Exp.'!K12</f>
        <v>133110.5</v>
      </c>
      <c r="H10" s="38"/>
      <c r="I10" s="560"/>
    </row>
    <row r="11" spans="2:9" ht="18" customHeight="1" x14ac:dyDescent="0.25">
      <c r="B11" s="38"/>
      <c r="C11" s="721" t="s">
        <v>541</v>
      </c>
      <c r="D11" s="38"/>
      <c r="E11" s="566">
        <f>'Rev. &amp; Exp.'!E13</f>
        <v>138819</v>
      </c>
      <c r="F11" s="566"/>
      <c r="G11" s="566">
        <f>'Rev. &amp; Exp.'!K13</f>
        <v>129752</v>
      </c>
      <c r="H11" s="38"/>
      <c r="I11" s="560"/>
    </row>
    <row r="12" spans="2:9" ht="18" customHeight="1" x14ac:dyDescent="0.25">
      <c r="B12" s="38"/>
      <c r="C12" s="38" t="s">
        <v>750</v>
      </c>
      <c r="D12" s="38"/>
      <c r="E12" s="566">
        <f>'Rev. &amp; Exp.'!E14</f>
        <v>35908</v>
      </c>
      <c r="F12" s="566"/>
      <c r="G12" s="566">
        <f>'Rev. &amp; Exp.'!K14</f>
        <v>10204</v>
      </c>
      <c r="H12" s="38"/>
      <c r="I12" s="560"/>
    </row>
    <row r="13" spans="2:9" ht="18" customHeight="1" x14ac:dyDescent="0.25">
      <c r="B13" s="38"/>
      <c r="C13" s="721" t="s">
        <v>452</v>
      </c>
      <c r="D13" s="38"/>
      <c r="E13" s="566">
        <f>'Rev. &amp; Exp.'!E15</f>
        <v>5018692.24</v>
      </c>
      <c r="F13" s="566"/>
      <c r="G13" s="566">
        <f>'Rev. &amp; Exp.'!K15</f>
        <v>6046976</v>
      </c>
      <c r="H13" s="38"/>
      <c r="I13" s="560"/>
    </row>
    <row r="14" spans="2:9" ht="18" customHeight="1" x14ac:dyDescent="0.25">
      <c r="B14" s="38"/>
      <c r="C14" s="721" t="s">
        <v>751</v>
      </c>
      <c r="D14" s="38"/>
      <c r="E14" s="566">
        <f>'Rev. &amp; Exp.'!E16</f>
        <v>0</v>
      </c>
      <c r="F14" s="566"/>
      <c r="G14" s="566">
        <f>'Rev. &amp; Exp.'!K16</f>
        <v>0</v>
      </c>
      <c r="H14" s="38"/>
      <c r="I14" s="560"/>
    </row>
    <row r="15" spans="2:9" ht="18" customHeight="1" x14ac:dyDescent="0.25">
      <c r="B15" s="38"/>
      <c r="C15" s="721" t="s">
        <v>364</v>
      </c>
      <c r="D15" s="38"/>
      <c r="E15" s="566">
        <f>'Rev. &amp; Exp.'!E17</f>
        <v>29445.86</v>
      </c>
      <c r="F15" s="566"/>
      <c r="G15" s="566">
        <f>'Rev. &amp; Exp.'!K17</f>
        <v>33336.730000000003</v>
      </c>
      <c r="H15" s="38"/>
      <c r="I15" s="560"/>
    </row>
    <row r="16" spans="2:9" ht="5.0999999999999996" customHeight="1" x14ac:dyDescent="0.25">
      <c r="B16" s="38"/>
      <c r="C16" s="38"/>
      <c r="D16" s="38"/>
      <c r="E16" s="566"/>
      <c r="F16" s="566"/>
      <c r="G16" s="566"/>
      <c r="H16" s="38"/>
      <c r="I16" s="560"/>
    </row>
    <row r="17" spans="2:9" s="722" customFormat="1" ht="18" customHeight="1" thickBot="1" x14ac:dyDescent="0.3">
      <c r="B17" s="40"/>
      <c r="C17" s="232" t="s">
        <v>746</v>
      </c>
      <c r="D17" s="232"/>
      <c r="E17" s="564">
        <f>SUM(E8:E16)</f>
        <v>5737902.6700000009</v>
      </c>
      <c r="F17" s="564"/>
      <c r="G17" s="564">
        <f>SUM(G8:G16)</f>
        <v>6567219.6000000006</v>
      </c>
      <c r="H17" s="40"/>
      <c r="I17" s="560"/>
    </row>
    <row r="18" spans="2:9" ht="18" customHeight="1" x14ac:dyDescent="0.25">
      <c r="B18" s="38"/>
      <c r="C18" s="38"/>
      <c r="D18" s="38"/>
      <c r="E18" s="38"/>
      <c r="F18" s="38"/>
      <c r="G18" s="38"/>
      <c r="H18" s="38"/>
      <c r="I18" s="560"/>
    </row>
    <row r="19" spans="2:9" ht="18" customHeight="1" x14ac:dyDescent="0.25">
      <c r="B19" s="38"/>
      <c r="C19" s="38"/>
      <c r="D19" s="38"/>
      <c r="E19" s="38"/>
      <c r="F19" s="38"/>
      <c r="G19" s="38"/>
      <c r="H19" s="38"/>
      <c r="I19" s="560"/>
    </row>
    <row r="20" spans="2:9" ht="18" customHeight="1" x14ac:dyDescent="0.25">
      <c r="B20" s="38"/>
      <c r="C20" s="38"/>
      <c r="D20" s="38"/>
      <c r="E20" s="38"/>
      <c r="F20" s="38"/>
      <c r="G20" s="38"/>
      <c r="H20" s="38"/>
      <c r="I20" s="560"/>
    </row>
    <row r="21" spans="2:9" ht="18" customHeight="1" x14ac:dyDescent="0.25">
      <c r="B21" s="38"/>
      <c r="C21" s="38"/>
      <c r="D21" s="38"/>
      <c r="E21" s="38"/>
      <c r="F21" s="38"/>
      <c r="G21" s="38"/>
      <c r="H21" s="38"/>
      <c r="I21" s="560"/>
    </row>
    <row r="22" spans="2:9" ht="18" customHeight="1" x14ac:dyDescent="0.25">
      <c r="B22" s="38"/>
      <c r="C22" s="38"/>
      <c r="D22" s="38"/>
      <c r="E22" s="38"/>
      <c r="F22" s="38"/>
      <c r="G22" s="38"/>
      <c r="H22" s="38"/>
      <c r="I22" s="560"/>
    </row>
    <row r="23" spans="2:9" ht="18" customHeight="1" x14ac:dyDescent="0.25">
      <c r="B23" s="38"/>
      <c r="C23" s="38"/>
      <c r="D23" s="38"/>
      <c r="E23" s="38"/>
      <c r="F23" s="38"/>
      <c r="G23" s="38"/>
      <c r="H23" s="38"/>
      <c r="I23" s="560"/>
    </row>
    <row r="24" spans="2:9" ht="18" customHeight="1" x14ac:dyDescent="0.25">
      <c r="B24" s="38"/>
      <c r="C24" s="38"/>
      <c r="D24" s="38"/>
      <c r="E24" s="38"/>
      <c r="F24" s="38"/>
      <c r="G24" s="38"/>
      <c r="H24" s="38"/>
      <c r="I24" s="560"/>
    </row>
    <row r="25" spans="2:9" ht="18" customHeight="1" x14ac:dyDescent="0.25">
      <c r="B25" s="38"/>
      <c r="C25" s="38"/>
      <c r="D25" s="38"/>
      <c r="E25" s="38"/>
      <c r="F25" s="38"/>
      <c r="G25" s="38"/>
      <c r="H25" s="38"/>
      <c r="I25" s="560"/>
    </row>
    <row r="26" spans="2:9" ht="18" customHeight="1" x14ac:dyDescent="0.25">
      <c r="B26" s="38"/>
      <c r="C26" s="38"/>
      <c r="D26" s="38"/>
      <c r="E26" s="38"/>
      <c r="F26" s="38"/>
      <c r="G26" s="38"/>
      <c r="H26" s="38"/>
      <c r="I26" s="560"/>
    </row>
    <row r="27" spans="2:9" ht="18" customHeight="1" x14ac:dyDescent="0.25">
      <c r="B27" s="38"/>
      <c r="C27" s="38"/>
      <c r="D27" s="38"/>
      <c r="E27" s="38"/>
      <c r="F27" s="38"/>
      <c r="G27" s="38"/>
      <c r="H27" s="38"/>
      <c r="I27" s="560"/>
    </row>
    <row r="28" spans="2:9" ht="18" customHeight="1" x14ac:dyDescent="0.25">
      <c r="B28" s="38"/>
      <c r="C28" s="38"/>
      <c r="D28" s="38"/>
      <c r="E28" s="38"/>
      <c r="F28" s="38"/>
      <c r="G28" s="38"/>
      <c r="H28" s="38"/>
      <c r="I28" s="560"/>
    </row>
    <row r="29" spans="2:9" ht="18" customHeight="1" x14ac:dyDescent="0.25">
      <c r="B29" s="38"/>
      <c r="C29" s="38"/>
      <c r="D29" s="38"/>
      <c r="E29" s="38"/>
      <c r="F29" s="38"/>
      <c r="G29" s="38"/>
      <c r="H29" s="38"/>
      <c r="I29" s="560"/>
    </row>
    <row r="30" spans="2:9" ht="18" customHeight="1" x14ac:dyDescent="0.25">
      <c r="B30" s="38"/>
      <c r="C30" s="38"/>
      <c r="D30" s="38"/>
      <c r="E30" s="38"/>
      <c r="F30" s="38"/>
      <c r="G30" s="38"/>
      <c r="H30" s="38"/>
      <c r="I30" s="560"/>
    </row>
    <row r="31" spans="2:9" ht="18" customHeight="1" x14ac:dyDescent="0.25">
      <c r="B31" s="38"/>
      <c r="C31" s="38"/>
      <c r="D31" s="38"/>
      <c r="E31" s="38"/>
      <c r="F31" s="38"/>
      <c r="G31" s="38"/>
      <c r="H31" s="38"/>
      <c r="I31" s="560"/>
    </row>
    <row r="32" spans="2:9" ht="18" customHeight="1" x14ac:dyDescent="0.25">
      <c r="B32" s="38"/>
      <c r="C32" s="38"/>
      <c r="D32" s="38"/>
      <c r="E32" s="38"/>
      <c r="F32" s="38"/>
      <c r="G32" s="38"/>
      <c r="H32" s="38"/>
      <c r="I32" s="560"/>
    </row>
    <row r="33" spans="2:9" ht="18" customHeight="1" x14ac:dyDescent="0.25">
      <c r="B33" s="38"/>
      <c r="C33" s="38"/>
      <c r="D33" s="38"/>
      <c r="E33" s="38"/>
      <c r="F33" s="38"/>
      <c r="G33" s="38"/>
      <c r="H33" s="38"/>
      <c r="I33" s="560"/>
    </row>
    <row r="34" spans="2:9" ht="18" customHeight="1" x14ac:dyDescent="0.25">
      <c r="B34" s="38"/>
      <c r="C34" s="38"/>
      <c r="D34" s="38"/>
      <c r="E34" s="38"/>
      <c r="F34" s="38"/>
      <c r="G34" s="38"/>
      <c r="H34" s="38"/>
      <c r="I34" s="560"/>
    </row>
    <row r="35" spans="2:9" ht="18" customHeight="1" x14ac:dyDescent="0.25">
      <c r="B35" s="43"/>
      <c r="C35" s="717" t="s">
        <v>1792</v>
      </c>
      <c r="D35" s="43"/>
      <c r="E35" s="43"/>
      <c r="F35" s="43"/>
      <c r="G35" s="43"/>
      <c r="H35" s="43"/>
      <c r="I35" s="560"/>
    </row>
    <row r="36" spans="2:9" ht="18" customHeight="1" x14ac:dyDescent="0.25">
      <c r="B36" s="43"/>
      <c r="C36" s="717" t="str">
        <f>C3</f>
        <v>31st DECEMBER 2015 AND 2016</v>
      </c>
      <c r="D36" s="43"/>
      <c r="E36" s="43"/>
      <c r="F36" s="43"/>
      <c r="G36" s="43"/>
      <c r="H36" s="43"/>
      <c r="I36" s="560"/>
    </row>
    <row r="37" spans="2:9" ht="18" customHeight="1" thickBot="1" x14ac:dyDescent="0.3">
      <c r="B37" s="43"/>
      <c r="C37" s="43"/>
      <c r="D37" s="43"/>
      <c r="E37" s="43"/>
      <c r="F37" s="43"/>
      <c r="G37" s="43"/>
      <c r="H37" s="43"/>
      <c r="I37" s="560"/>
    </row>
    <row r="38" spans="2:9" ht="18" customHeight="1" x14ac:dyDescent="0.25">
      <c r="B38" s="43"/>
      <c r="C38" s="43"/>
      <c r="D38" s="43"/>
      <c r="E38" s="718">
        <f>E5</f>
        <v>2017</v>
      </c>
      <c r="F38" s="39"/>
      <c r="G38" s="718">
        <f>G5</f>
        <v>2016</v>
      </c>
      <c r="H38" s="43"/>
      <c r="I38" s="560"/>
    </row>
    <row r="39" spans="2:9" ht="18" customHeight="1" thickBot="1" x14ac:dyDescent="0.3">
      <c r="B39" s="719"/>
      <c r="C39" s="719" t="s">
        <v>1790</v>
      </c>
      <c r="D39" s="719"/>
      <c r="E39" s="720" t="s">
        <v>1791</v>
      </c>
      <c r="F39" s="720"/>
      <c r="G39" s="720" t="str">
        <f>E39</f>
        <v>CUM ACTUAL</v>
      </c>
      <c r="H39" s="719"/>
      <c r="I39" s="560"/>
    </row>
    <row r="40" spans="2:9" ht="5.0999999999999996" customHeight="1" x14ac:dyDescent="0.25">
      <c r="B40" s="38"/>
      <c r="C40" s="38"/>
      <c r="D40" s="38"/>
      <c r="E40" s="38"/>
      <c r="F40" s="38"/>
      <c r="G40" s="38"/>
      <c r="H40" s="38"/>
      <c r="I40" s="560"/>
    </row>
    <row r="41" spans="2:9" ht="18" customHeight="1" x14ac:dyDescent="0.25">
      <c r="B41" s="38"/>
      <c r="C41" s="38" t="s">
        <v>444</v>
      </c>
      <c r="D41" s="38"/>
      <c r="E41" s="566">
        <f>'Rev. &amp; Exp.'!E24</f>
        <v>1631630.7</v>
      </c>
      <c r="F41" s="566"/>
      <c r="G41" s="566">
        <f>'Rev. &amp; Exp.'!K24</f>
        <v>777941.64000000013</v>
      </c>
      <c r="H41" s="38"/>
      <c r="I41" s="560"/>
    </row>
    <row r="42" spans="2:9" ht="18" customHeight="1" x14ac:dyDescent="0.25">
      <c r="B42" s="38"/>
      <c r="C42" s="721" t="s">
        <v>752</v>
      </c>
      <c r="D42" s="38"/>
      <c r="E42" s="566">
        <f>'Rev. &amp; Exp.'!E25</f>
        <v>1246406.8</v>
      </c>
      <c r="F42" s="566"/>
      <c r="G42" s="566">
        <f>'Rev. &amp; Exp.'!K25</f>
        <v>1357404.77</v>
      </c>
      <c r="H42" s="38"/>
      <c r="I42" s="560"/>
    </row>
    <row r="43" spans="2:9" ht="18" customHeight="1" x14ac:dyDescent="0.25">
      <c r="B43" s="38"/>
      <c r="C43" s="38" t="s">
        <v>760</v>
      </c>
      <c r="D43" s="38"/>
      <c r="E43" s="566">
        <f>'Rev. &amp; Exp.'!E26</f>
        <v>0</v>
      </c>
      <c r="F43" s="566"/>
      <c r="G43" s="566">
        <f>'Rev. &amp; Exp.'!K26</f>
        <v>0</v>
      </c>
      <c r="H43" s="38"/>
      <c r="I43" s="560"/>
    </row>
    <row r="44" spans="2:9" ht="18" customHeight="1" x14ac:dyDescent="0.25">
      <c r="B44" s="38"/>
      <c r="C44" s="721" t="s">
        <v>753</v>
      </c>
      <c r="D44" s="38"/>
      <c r="E44" s="566">
        <f>'Rev. &amp; Exp.'!E27</f>
        <v>0</v>
      </c>
      <c r="F44" s="566"/>
      <c r="G44" s="566">
        <f>'Rev. &amp; Exp.'!K27</f>
        <v>0</v>
      </c>
      <c r="H44" s="38"/>
      <c r="I44" s="560"/>
    </row>
    <row r="45" spans="2:9" ht="18" customHeight="1" x14ac:dyDescent="0.25">
      <c r="B45" s="38"/>
      <c r="C45" s="721" t="s">
        <v>452</v>
      </c>
      <c r="D45" s="38"/>
      <c r="E45" s="566">
        <f>'Rev. &amp; Exp.'!E28</f>
        <v>0</v>
      </c>
      <c r="F45" s="566"/>
      <c r="G45" s="566">
        <f>'Rev. &amp; Exp.'!K28</f>
        <v>0</v>
      </c>
      <c r="H45" s="38"/>
      <c r="I45" s="560"/>
    </row>
    <row r="46" spans="2:9" ht="18" customHeight="1" x14ac:dyDescent="0.25">
      <c r="B46" s="38"/>
      <c r="C46" s="721" t="s">
        <v>754</v>
      </c>
      <c r="D46" s="38"/>
      <c r="E46" s="566">
        <f>'Rev. &amp; Exp.'!E29</f>
        <v>5125</v>
      </c>
      <c r="F46" s="566"/>
      <c r="G46" s="566">
        <f>'Rev. &amp; Exp.'!K29</f>
        <v>3945</v>
      </c>
      <c r="H46" s="38"/>
      <c r="I46" s="560"/>
    </row>
    <row r="47" spans="2:9" ht="18" customHeight="1" x14ac:dyDescent="0.25">
      <c r="B47" s="38"/>
      <c r="C47" s="721" t="s">
        <v>755</v>
      </c>
      <c r="D47" s="38"/>
      <c r="E47" s="566">
        <f>'Rev. &amp; Exp.'!E30</f>
        <v>680072.9</v>
      </c>
      <c r="F47" s="566"/>
      <c r="G47" s="566">
        <f>'Rev. &amp; Exp.'!K30</f>
        <v>860354.75</v>
      </c>
      <c r="H47" s="38"/>
      <c r="I47" s="560"/>
    </row>
    <row r="48" spans="2:9" ht="5.0999999999999996" customHeight="1" x14ac:dyDescent="0.25">
      <c r="B48" s="38"/>
      <c r="C48" s="38"/>
      <c r="D48" s="38"/>
      <c r="E48" s="566"/>
      <c r="F48" s="566"/>
      <c r="G48" s="566"/>
      <c r="H48" s="38"/>
      <c r="I48" s="560"/>
    </row>
    <row r="49" spans="2:9" ht="18" customHeight="1" thickBot="1" x14ac:dyDescent="0.3">
      <c r="B49" s="40"/>
      <c r="C49" s="232" t="s">
        <v>746</v>
      </c>
      <c r="D49" s="232"/>
      <c r="E49" s="564">
        <f>SUM(E41:E48)</f>
        <v>3563235.4</v>
      </c>
      <c r="F49" s="564"/>
      <c r="G49" s="564">
        <f>SUM(G41:G48)</f>
        <v>2999646.16</v>
      </c>
      <c r="H49" s="40"/>
      <c r="I49" s="560"/>
    </row>
    <row r="50" spans="2:9" ht="18" customHeight="1" x14ac:dyDescent="0.25">
      <c r="B50" s="38"/>
      <c r="C50" s="38"/>
      <c r="D50" s="38"/>
      <c r="E50" s="38"/>
      <c r="F50" s="38"/>
      <c r="G50" s="38"/>
      <c r="H50" s="38"/>
      <c r="I50" s="560"/>
    </row>
    <row r="51" spans="2:9" ht="18" customHeight="1" x14ac:dyDescent="0.25">
      <c r="B51" s="38"/>
      <c r="C51" s="38"/>
      <c r="D51" s="38"/>
      <c r="E51" s="38"/>
      <c r="F51" s="38"/>
      <c r="G51" s="38"/>
      <c r="H51" s="38"/>
      <c r="I51" s="560"/>
    </row>
    <row r="52" spans="2:9" ht="18" customHeight="1" x14ac:dyDescent="0.25">
      <c r="B52" s="38"/>
      <c r="C52" s="38"/>
      <c r="D52" s="38"/>
      <c r="E52" s="38"/>
      <c r="F52" s="38"/>
      <c r="G52" s="38"/>
      <c r="H52" s="38"/>
      <c r="I52" s="560"/>
    </row>
    <row r="53" spans="2:9" ht="18" customHeight="1" x14ac:dyDescent="0.25">
      <c r="B53" s="38"/>
      <c r="C53" s="38"/>
      <c r="D53" s="38"/>
      <c r="E53" s="38"/>
      <c r="F53" s="38"/>
      <c r="G53" s="38"/>
      <c r="H53" s="38"/>
      <c r="I53" s="560"/>
    </row>
    <row r="54" spans="2:9" ht="18" customHeight="1" x14ac:dyDescent="0.25">
      <c r="B54" s="38"/>
      <c r="C54" s="38"/>
      <c r="D54" s="38"/>
      <c r="E54" s="38"/>
      <c r="F54" s="38"/>
      <c r="G54" s="38"/>
      <c r="H54" s="38"/>
      <c r="I54" s="560"/>
    </row>
    <row r="55" spans="2:9" ht="18" customHeight="1" x14ac:dyDescent="0.25">
      <c r="B55" s="38"/>
      <c r="C55" s="38"/>
      <c r="D55" s="38"/>
      <c r="E55" s="38"/>
      <c r="F55" s="38"/>
      <c r="G55" s="38"/>
      <c r="H55" s="38"/>
      <c r="I55" s="560"/>
    </row>
    <row r="56" spans="2:9" ht="18" customHeight="1" x14ac:dyDescent="0.25">
      <c r="B56" s="38"/>
      <c r="C56" s="38"/>
      <c r="D56" s="38"/>
      <c r="E56" s="38"/>
      <c r="F56" s="38"/>
      <c r="G56" s="38"/>
      <c r="H56" s="38"/>
      <c r="I56" s="560"/>
    </row>
    <row r="57" spans="2:9" ht="18" customHeight="1" x14ac:dyDescent="0.25">
      <c r="B57" s="38"/>
      <c r="C57" s="38"/>
      <c r="D57" s="38"/>
      <c r="E57" s="38"/>
      <c r="F57" s="38"/>
      <c r="G57" s="38"/>
      <c r="H57" s="38"/>
      <c r="I57" s="560"/>
    </row>
    <row r="58" spans="2:9" ht="18" customHeight="1" x14ac:dyDescent="0.25">
      <c r="B58" s="38"/>
      <c r="C58" s="38"/>
      <c r="D58" s="38"/>
      <c r="E58" s="38"/>
      <c r="F58" s="38"/>
      <c r="G58" s="38"/>
      <c r="H58" s="38"/>
      <c r="I58" s="560"/>
    </row>
    <row r="59" spans="2:9" ht="18" customHeight="1" x14ac:dyDescent="0.25">
      <c r="B59" s="38"/>
      <c r="C59" s="38"/>
      <c r="D59" s="38"/>
      <c r="E59" s="38"/>
      <c r="F59" s="38"/>
      <c r="G59" s="38"/>
      <c r="H59" s="38"/>
      <c r="I59" s="560"/>
    </row>
    <row r="60" spans="2:9" ht="18" customHeight="1" x14ac:dyDescent="0.25">
      <c r="B60" s="38"/>
      <c r="C60" s="38"/>
      <c r="D60" s="38"/>
      <c r="E60" s="38"/>
      <c r="F60" s="38"/>
      <c r="G60" s="38"/>
      <c r="H60" s="38"/>
      <c r="I60" s="560"/>
    </row>
    <row r="61" spans="2:9" ht="18" customHeight="1" x14ac:dyDescent="0.25">
      <c r="B61" s="38"/>
      <c r="C61" s="38"/>
      <c r="D61" s="38"/>
      <c r="E61" s="38"/>
      <c r="F61" s="38"/>
      <c r="G61" s="38"/>
      <c r="H61" s="38"/>
    </row>
    <row r="62" spans="2:9" ht="18" customHeight="1" x14ac:dyDescent="0.25">
      <c r="B62" s="38"/>
      <c r="C62" s="38"/>
      <c r="D62" s="38"/>
      <c r="E62" s="38"/>
      <c r="F62" s="38"/>
      <c r="G62" s="38"/>
      <c r="H62" s="38"/>
    </row>
    <row r="63" spans="2:9" ht="18" customHeight="1" x14ac:dyDescent="0.25">
      <c r="B63" s="38"/>
      <c r="C63" s="38"/>
      <c r="D63" s="38"/>
      <c r="E63" s="38"/>
      <c r="F63" s="38"/>
      <c r="G63" s="38"/>
      <c r="H63" s="38"/>
    </row>
    <row r="64" spans="2:9" ht="18" customHeight="1" x14ac:dyDescent="0.25">
      <c r="B64" s="38"/>
      <c r="C64" s="38"/>
      <c r="D64" s="38"/>
      <c r="E64" s="38"/>
      <c r="F64" s="38"/>
      <c r="G64" s="38"/>
      <c r="H64" s="38"/>
    </row>
    <row r="65" spans="2:8" ht="18" customHeight="1" x14ac:dyDescent="0.25">
      <c r="B65" s="38"/>
      <c r="C65" s="38"/>
      <c r="D65" s="38"/>
      <c r="E65" s="38"/>
      <c r="F65" s="38"/>
      <c r="G65" s="38"/>
      <c r="H65" s="38"/>
    </row>
    <row r="66" spans="2:8" ht="18" customHeight="1" x14ac:dyDescent="0.25">
      <c r="B66" s="38"/>
      <c r="C66" s="38"/>
      <c r="D66" s="38"/>
      <c r="E66" s="38"/>
      <c r="F66" s="38"/>
      <c r="G66" s="38"/>
      <c r="H66" s="38"/>
    </row>
  </sheetData>
  <printOptions horizontalCentered="1" verticalCentered="1"/>
  <pageMargins left="0.47244094488188981" right="0.39370078740157483" top="0.43307086614173229" bottom="0.39370078740157483" header="0.23622047244094491" footer="0.19685039370078741"/>
  <pageSetup orientation="landscape" r:id="rId1"/>
  <headerFooter>
    <oddFooter>&amp;L&amp;8&amp;D&amp;C&amp;8MAcFINSOFT ~ LOCAL GOV'T ACCOUNTING SOFTWARE~~~By D-R-V Consult Gh Ltd.Tel :0244023343/ 0332138458&amp;R&amp;8Page &amp;P of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N234"/>
  <sheetViews>
    <sheetView showGridLines="0" zoomScaleNormal="100" zoomScaleSheetLayoutView="70" workbookViewId="0">
      <selection activeCell="B3" sqref="B3:H3"/>
    </sheetView>
  </sheetViews>
  <sheetFormatPr defaultRowHeight="16.5" x14ac:dyDescent="0.25"/>
  <cols>
    <col min="1" max="1" width="7.7109375" style="553" customWidth="1"/>
    <col min="2" max="2" width="10.7109375" style="559" customWidth="1"/>
    <col min="3" max="3" width="43.42578125" style="558" customWidth="1"/>
    <col min="4" max="4" width="18.7109375" style="557" customWidth="1"/>
    <col min="5" max="5" width="2.7109375" style="557" customWidth="1"/>
    <col min="6" max="6" width="18.7109375" style="555" customWidth="1"/>
    <col min="7" max="7" width="2.7109375" style="556" customWidth="1"/>
    <col min="8" max="8" width="18.7109375" style="555" customWidth="1"/>
    <col min="9" max="9" width="9.140625" style="554"/>
    <col min="10" max="10" width="21" style="553" customWidth="1"/>
    <col min="11" max="16384" width="9.140625" style="553"/>
  </cols>
  <sheetData>
    <row r="2" spans="1:10" s="554" customFormat="1" ht="18" customHeight="1" x14ac:dyDescent="0.25">
      <c r="A2" s="553"/>
      <c r="B2" s="983" t="s">
        <v>1920</v>
      </c>
      <c r="C2" s="983"/>
      <c r="D2" s="983"/>
      <c r="E2" s="983"/>
      <c r="F2" s="983"/>
      <c r="G2" s="983"/>
      <c r="H2" s="983"/>
      <c r="J2" s="553"/>
    </row>
    <row r="3" spans="1:10" s="554" customFormat="1" ht="18" customHeight="1" x14ac:dyDescent="0.25">
      <c r="A3" s="553"/>
      <c r="B3" s="984" t="str">
        <f>'Bal. Sht'!B4:F4</f>
        <v>31st DECEMBER 2017</v>
      </c>
      <c r="C3" s="984"/>
      <c r="D3" s="984"/>
      <c r="E3" s="984"/>
      <c r="F3" s="984"/>
      <c r="G3" s="984"/>
      <c r="H3" s="984"/>
      <c r="J3" s="553"/>
    </row>
    <row r="4" spans="1:10" s="554" customFormat="1" ht="9.9499999999999993" customHeight="1" x14ac:dyDescent="0.25">
      <c r="A4" s="553"/>
      <c r="B4" s="123"/>
      <c r="C4" s="488"/>
      <c r="D4" s="444"/>
      <c r="E4" s="444"/>
      <c r="F4" s="444"/>
      <c r="G4" s="444"/>
      <c r="H4" s="444"/>
      <c r="J4" s="553"/>
    </row>
    <row r="5" spans="1:10" s="554" customFormat="1" ht="5.0999999999999996" customHeight="1" x14ac:dyDescent="0.25">
      <c r="A5" s="553"/>
      <c r="B5" s="40"/>
      <c r="C5" s="488"/>
      <c r="D5" s="444"/>
      <c r="E5" s="444"/>
      <c r="F5" s="565"/>
      <c r="G5" s="463"/>
      <c r="H5" s="565"/>
      <c r="J5" s="553"/>
    </row>
    <row r="6" spans="1:10" s="554" customFormat="1" ht="18" customHeight="1" x14ac:dyDescent="0.25">
      <c r="A6" s="553"/>
      <c r="B6" s="985" t="s">
        <v>1708</v>
      </c>
      <c r="C6" s="875"/>
      <c r="D6" s="987" t="s">
        <v>1776</v>
      </c>
      <c r="E6" s="876"/>
      <c r="F6" s="877">
        <f>'Bal. Sht'!D6</f>
        <v>2017</v>
      </c>
      <c r="G6" s="877"/>
      <c r="H6" s="877">
        <v>2016</v>
      </c>
      <c r="J6" s="553"/>
    </row>
    <row r="7" spans="1:10" s="554" customFormat="1" ht="18" customHeight="1" thickBot="1" x14ac:dyDescent="0.3">
      <c r="A7" s="553"/>
      <c r="B7" s="986"/>
      <c r="C7" s="878"/>
      <c r="D7" s="988"/>
      <c r="E7" s="879"/>
      <c r="F7" s="880" t="s">
        <v>487</v>
      </c>
      <c r="G7" s="880"/>
      <c r="H7" s="881" t="s">
        <v>487</v>
      </c>
      <c r="J7" s="553"/>
    </row>
    <row r="8" spans="1:10" s="554" customFormat="1" ht="5.0999999999999996" customHeight="1" x14ac:dyDescent="0.25">
      <c r="A8" s="553"/>
      <c r="B8" s="40"/>
      <c r="C8" s="488"/>
      <c r="D8" s="444"/>
      <c r="E8" s="444"/>
      <c r="F8" s="598"/>
      <c r="G8" s="475"/>
      <c r="H8" s="597"/>
      <c r="J8" s="553"/>
    </row>
    <row r="9" spans="1:10" s="554" customFormat="1" ht="19.5" customHeight="1" x14ac:dyDescent="0.25">
      <c r="A9" s="553"/>
      <c r="B9" s="779"/>
      <c r="C9" s="488"/>
      <c r="D9" s="444"/>
      <c r="E9" s="444"/>
      <c r="F9" s="598"/>
      <c r="G9" s="475"/>
      <c r="H9" s="597"/>
      <c r="J9" s="553"/>
    </row>
    <row r="10" spans="1:10" s="554" customFormat="1" ht="19.5" customHeight="1" x14ac:dyDescent="0.25">
      <c r="A10" s="553"/>
      <c r="B10" s="780" t="s">
        <v>1803</v>
      </c>
      <c r="C10" s="780" t="s">
        <v>1804</v>
      </c>
      <c r="D10" s="780"/>
      <c r="E10" s="780"/>
      <c r="F10" s="781"/>
      <c r="G10" s="781"/>
      <c r="H10" s="781"/>
      <c r="J10" s="553"/>
    </row>
    <row r="11" spans="1:10" s="554" customFormat="1" ht="19.5" customHeight="1" x14ac:dyDescent="0.25">
      <c r="A11" s="553"/>
      <c r="B11" s="782" t="s">
        <v>1805</v>
      </c>
      <c r="C11" s="782"/>
      <c r="D11" s="782"/>
      <c r="E11" s="782"/>
      <c r="F11" s="783"/>
      <c r="G11" s="783"/>
      <c r="H11" s="783"/>
      <c r="J11" s="553"/>
    </row>
    <row r="12" spans="1:10" s="554" customFormat="1" ht="19.5" customHeight="1" x14ac:dyDescent="0.25">
      <c r="A12" s="553"/>
      <c r="B12" s="782" t="s">
        <v>1806</v>
      </c>
      <c r="C12" s="782"/>
      <c r="D12" s="782"/>
      <c r="E12" s="782"/>
      <c r="F12" s="783"/>
      <c r="G12" s="783"/>
      <c r="H12" s="783"/>
      <c r="J12" s="553"/>
    </row>
    <row r="13" spans="1:10" s="554" customFormat="1" ht="19.5" customHeight="1" x14ac:dyDescent="0.25">
      <c r="A13" s="553"/>
      <c r="B13" s="782" t="s">
        <v>1807</v>
      </c>
      <c r="C13" s="782"/>
      <c r="D13" s="782"/>
      <c r="E13" s="782"/>
      <c r="F13" s="783"/>
      <c r="G13" s="783"/>
      <c r="H13" s="783"/>
      <c r="J13" s="553"/>
    </row>
    <row r="14" spans="1:10" s="554" customFormat="1" ht="19.5" customHeight="1" x14ac:dyDescent="0.25">
      <c r="A14" s="553"/>
      <c r="B14" s="782" t="s">
        <v>1808</v>
      </c>
      <c r="C14" s="782"/>
      <c r="D14" s="782"/>
      <c r="E14" s="782"/>
      <c r="F14" s="783"/>
      <c r="G14" s="783"/>
      <c r="H14" s="783"/>
      <c r="J14" s="553"/>
    </row>
    <row r="15" spans="1:10" s="554" customFormat="1" ht="19.5" customHeight="1" x14ac:dyDescent="0.25">
      <c r="A15" s="553"/>
      <c r="B15" s="782" t="s">
        <v>1877</v>
      </c>
      <c r="C15" s="782"/>
      <c r="D15" s="782"/>
      <c r="E15" s="782"/>
      <c r="F15" s="783"/>
      <c r="G15" s="783"/>
      <c r="H15" s="783"/>
      <c r="J15" s="553"/>
    </row>
    <row r="16" spans="1:10" s="554" customFormat="1" ht="19.5" customHeight="1" x14ac:dyDescent="0.25">
      <c r="A16" s="553"/>
      <c r="B16" s="782" t="s">
        <v>1809</v>
      </c>
      <c r="C16" s="782"/>
      <c r="D16" s="782"/>
      <c r="E16" s="782"/>
      <c r="F16" s="783"/>
      <c r="G16" s="783"/>
      <c r="H16" s="783"/>
      <c r="J16" s="553"/>
    </row>
    <row r="17" spans="1:10" s="554" customFormat="1" ht="9.75" customHeight="1" x14ac:dyDescent="0.25">
      <c r="A17" s="553"/>
      <c r="B17" s="782"/>
      <c r="C17" s="782"/>
      <c r="D17" s="782"/>
      <c r="E17" s="782"/>
      <c r="F17" s="783"/>
      <c r="G17" s="783"/>
      <c r="H17" s="783"/>
      <c r="J17" s="553"/>
    </row>
    <row r="18" spans="1:10" s="554" customFormat="1" ht="19.5" customHeight="1" x14ac:dyDescent="0.25">
      <c r="A18" s="553"/>
      <c r="B18" s="779" t="s">
        <v>1880</v>
      </c>
      <c r="C18" s="488"/>
      <c r="D18" s="444"/>
      <c r="E18" s="444"/>
      <c r="F18" s="598"/>
      <c r="G18" s="475"/>
      <c r="H18" s="597"/>
      <c r="J18" s="553"/>
    </row>
    <row r="19" spans="1:10" s="554" customFormat="1" ht="19.5" customHeight="1" x14ac:dyDescent="0.25">
      <c r="A19" s="553"/>
      <c r="B19" s="940"/>
      <c r="C19" s="488"/>
      <c r="D19" s="444"/>
      <c r="E19" s="444"/>
      <c r="F19" s="598"/>
      <c r="G19" s="475"/>
      <c r="H19" s="597"/>
      <c r="J19" s="553"/>
    </row>
    <row r="20" spans="1:10" s="554" customFormat="1" ht="18" customHeight="1" x14ac:dyDescent="0.25">
      <c r="A20" s="553"/>
      <c r="B20" s="40">
        <v>2</v>
      </c>
      <c r="C20" s="589" t="s">
        <v>537</v>
      </c>
      <c r="D20" s="579">
        <f>F20-H20</f>
        <v>44812.370000000024</v>
      </c>
      <c r="E20" s="579"/>
      <c r="F20" s="443">
        <f>Summarys!I41</f>
        <v>170579.21000000002</v>
      </c>
      <c r="G20" s="444"/>
      <c r="H20" s="443">
        <f>Summarys!M41</f>
        <v>125766.84</v>
      </c>
      <c r="J20" s="553"/>
    </row>
    <row r="21" spans="1:10" s="554" customFormat="1" ht="18" customHeight="1" x14ac:dyDescent="0.25">
      <c r="A21" s="553"/>
      <c r="B21" s="40">
        <v>3</v>
      </c>
      <c r="C21" s="595" t="s">
        <v>748</v>
      </c>
      <c r="D21" s="579"/>
      <c r="E21" s="579"/>
      <c r="F21" s="443"/>
      <c r="G21" s="444"/>
      <c r="H21" s="443"/>
      <c r="J21" s="553"/>
    </row>
    <row r="22" spans="1:10" s="554" customFormat="1" ht="18" customHeight="1" x14ac:dyDescent="0.25">
      <c r="A22" s="553"/>
      <c r="B22" s="40"/>
      <c r="C22" s="596" t="s">
        <v>1709</v>
      </c>
      <c r="D22" s="579">
        <f>F22-H22</f>
        <v>94870.329999999987</v>
      </c>
      <c r="E22" s="579"/>
      <c r="F22" s="443">
        <f>Summarys!I53</f>
        <v>182943.86</v>
      </c>
      <c r="G22" s="444"/>
      <c r="H22" s="443">
        <f>Summarys!M53</f>
        <v>88073.53</v>
      </c>
      <c r="J22" s="553"/>
    </row>
    <row r="23" spans="1:10" s="554" customFormat="1" ht="18" customHeight="1" x14ac:dyDescent="0.25">
      <c r="A23" s="553"/>
      <c r="B23" s="40">
        <v>4</v>
      </c>
      <c r="C23" s="589" t="s">
        <v>749</v>
      </c>
      <c r="D23" s="579"/>
      <c r="E23" s="579"/>
      <c r="F23" s="443"/>
      <c r="G23" s="444"/>
      <c r="H23" s="443"/>
      <c r="J23" s="553"/>
    </row>
    <row r="24" spans="1:10" s="592" customFormat="1" ht="18" customHeight="1" x14ac:dyDescent="0.25">
      <c r="B24" s="594"/>
      <c r="C24" s="588" t="s">
        <v>1710</v>
      </c>
      <c r="D24" s="768">
        <f>F24-H24</f>
        <v>15361.5</v>
      </c>
      <c r="E24" s="768"/>
      <c r="F24" s="465">
        <f>Summarys!I56</f>
        <v>133085</v>
      </c>
      <c r="G24" s="465"/>
      <c r="H24" s="465">
        <f>Summarys!M56</f>
        <v>117723.5</v>
      </c>
      <c r="J24" s="593"/>
    </row>
    <row r="25" spans="1:10" s="592" customFormat="1" ht="18" customHeight="1" x14ac:dyDescent="0.25">
      <c r="B25" s="594"/>
      <c r="C25" s="588" t="s">
        <v>1711</v>
      </c>
      <c r="D25" s="769">
        <f>F25-H25</f>
        <v>13042.5</v>
      </c>
      <c r="E25" s="769"/>
      <c r="F25" s="468">
        <f>Summarys!I57</f>
        <v>28429.5</v>
      </c>
      <c r="G25" s="468"/>
      <c r="H25" s="468">
        <f>Summarys!M57</f>
        <v>15387</v>
      </c>
      <c r="J25" s="593"/>
    </row>
    <row r="26" spans="1:10" s="554" customFormat="1" ht="18" customHeight="1" x14ac:dyDescent="0.25">
      <c r="A26" s="553"/>
      <c r="B26" s="40"/>
      <c r="C26" s="588"/>
      <c r="D26" s="579">
        <f>F26-H26</f>
        <v>28404</v>
      </c>
      <c r="E26" s="579"/>
      <c r="F26" s="443">
        <f>SUM(F24:F25)</f>
        <v>161514.5</v>
      </c>
      <c r="G26" s="444"/>
      <c r="H26" s="443">
        <f>SUM(H24:H25)</f>
        <v>133110.5</v>
      </c>
      <c r="J26" s="553"/>
    </row>
    <row r="27" spans="1:10" s="554" customFormat="1" ht="18" customHeight="1" x14ac:dyDescent="0.25">
      <c r="A27" s="553"/>
      <c r="B27" s="40">
        <v>5</v>
      </c>
      <c r="C27" s="584" t="s">
        <v>541</v>
      </c>
      <c r="D27" s="579">
        <f>F27-H27</f>
        <v>9067</v>
      </c>
      <c r="E27" s="579"/>
      <c r="F27" s="443">
        <f>Summarys!I55</f>
        <v>138819</v>
      </c>
      <c r="G27" s="444"/>
      <c r="H27" s="443">
        <f>Summarys!M55</f>
        <v>129752</v>
      </c>
      <c r="J27" s="553"/>
    </row>
    <row r="28" spans="1:10" s="554" customFormat="1" ht="18" customHeight="1" x14ac:dyDescent="0.25">
      <c r="A28" s="553"/>
      <c r="B28" s="40">
        <v>6</v>
      </c>
      <c r="C28" s="589" t="s">
        <v>750</v>
      </c>
      <c r="D28" s="579">
        <f>F28-H28</f>
        <v>25704</v>
      </c>
      <c r="E28" s="579"/>
      <c r="F28" s="443">
        <f>Summarys!I54</f>
        <v>35908</v>
      </c>
      <c r="G28" s="444"/>
      <c r="H28" s="443">
        <f>Summarys!M54</f>
        <v>10204</v>
      </c>
      <c r="J28" s="553"/>
    </row>
    <row r="29" spans="1:10" s="554" customFormat="1" ht="18" customHeight="1" x14ac:dyDescent="0.25">
      <c r="A29" s="553"/>
      <c r="B29" s="40">
        <v>7</v>
      </c>
      <c r="C29" s="584" t="s">
        <v>452</v>
      </c>
      <c r="D29" s="579"/>
      <c r="E29" s="579"/>
      <c r="F29" s="443"/>
      <c r="G29" s="444"/>
      <c r="H29" s="443"/>
      <c r="J29" s="553"/>
    </row>
    <row r="30" spans="1:10" s="554" customFormat="1" ht="18" customHeight="1" x14ac:dyDescent="0.25">
      <c r="A30" s="553"/>
      <c r="B30" s="40"/>
      <c r="C30" s="459" t="s">
        <v>1712</v>
      </c>
      <c r="D30" s="579">
        <f>F30-H30</f>
        <v>-1028283.7599999998</v>
      </c>
      <c r="E30" s="579"/>
      <c r="F30" s="443">
        <f>Summarys!I47</f>
        <v>5018692.24</v>
      </c>
      <c r="G30" s="444"/>
      <c r="H30" s="443">
        <f>Summarys!M47</f>
        <v>6046976</v>
      </c>
      <c r="J30" s="553"/>
    </row>
    <row r="31" spans="1:10" s="554" customFormat="1" ht="18" customHeight="1" x14ac:dyDescent="0.25">
      <c r="A31" s="553"/>
      <c r="B31" s="40">
        <v>8</v>
      </c>
      <c r="C31" s="589" t="s">
        <v>751</v>
      </c>
      <c r="D31" s="579">
        <f>F31-H31</f>
        <v>0</v>
      </c>
      <c r="E31" s="579"/>
      <c r="F31" s="443">
        <v>0</v>
      </c>
      <c r="G31" s="444"/>
      <c r="H31" s="443">
        <v>0</v>
      </c>
      <c r="J31" s="553"/>
    </row>
    <row r="32" spans="1:10" s="554" customFormat="1" ht="18" customHeight="1" x14ac:dyDescent="0.25">
      <c r="A32" s="553"/>
      <c r="B32" s="40">
        <v>9</v>
      </c>
      <c r="C32" s="584" t="s">
        <v>364</v>
      </c>
      <c r="D32" s="579">
        <f>F32-H32</f>
        <v>-3890.8700000000026</v>
      </c>
      <c r="E32" s="579"/>
      <c r="F32" s="443">
        <f>Summarys!I58</f>
        <v>29445.86</v>
      </c>
      <c r="G32" s="444"/>
      <c r="H32" s="443">
        <f>Summarys!M58</f>
        <v>33336.730000000003</v>
      </c>
      <c r="J32" s="553"/>
    </row>
    <row r="33" spans="1:14" s="554" customFormat="1" ht="18" customHeight="1" x14ac:dyDescent="0.25">
      <c r="A33" s="553"/>
      <c r="B33" s="632"/>
      <c r="C33" s="584" t="s">
        <v>805</v>
      </c>
      <c r="D33" s="579">
        <f>F33-H33</f>
        <v>0</v>
      </c>
      <c r="E33" s="579"/>
      <c r="F33" s="443">
        <v>0</v>
      </c>
      <c r="G33" s="444"/>
      <c r="H33" s="443">
        <v>0</v>
      </c>
      <c r="J33" s="553"/>
    </row>
    <row r="34" spans="1:14" s="554" customFormat="1" ht="5.0999999999999996" customHeight="1" x14ac:dyDescent="0.25">
      <c r="A34" s="553"/>
      <c r="B34" s="40"/>
      <c r="C34" s="584"/>
      <c r="D34" s="579"/>
      <c r="E34" s="579"/>
      <c r="F34" s="443"/>
      <c r="G34" s="444"/>
      <c r="H34" s="443"/>
      <c r="J34" s="553"/>
    </row>
    <row r="35" spans="1:14" s="563" customFormat="1" ht="18" customHeight="1" thickBot="1" x14ac:dyDescent="0.3">
      <c r="B35" s="526" t="s">
        <v>1773</v>
      </c>
      <c r="C35" s="591" t="s">
        <v>1713</v>
      </c>
      <c r="D35" s="578">
        <f>SUM(D32+D31+D30+D28+D27+D26+D22+D20)+D33</f>
        <v>-829316.92999999982</v>
      </c>
      <c r="E35" s="578"/>
      <c r="F35" s="578">
        <f>SUM(F32+F31+F30+F28+F27+F26+F22+F20)+F33</f>
        <v>5737902.6700000009</v>
      </c>
      <c r="G35" s="578"/>
      <c r="H35" s="578">
        <f>SUM(H32+H31+H30+H28+H27+H26+H22+H20)+H33</f>
        <v>6567219.6000000006</v>
      </c>
      <c r="J35" s="560"/>
      <c r="N35" s="554"/>
    </row>
    <row r="36" spans="1:14" s="554" customFormat="1" ht="18" customHeight="1" x14ac:dyDescent="0.25">
      <c r="A36" s="553"/>
      <c r="B36" s="40"/>
      <c r="C36" s="590"/>
      <c r="D36" s="579"/>
      <c r="E36" s="579"/>
      <c r="F36" s="443"/>
      <c r="G36" s="444"/>
      <c r="H36" s="443"/>
      <c r="J36" s="553"/>
    </row>
    <row r="37" spans="1:14" s="554" customFormat="1" ht="18" customHeight="1" x14ac:dyDescent="0.25">
      <c r="A37" s="553"/>
      <c r="B37" s="40">
        <v>10</v>
      </c>
      <c r="C37" s="589" t="s">
        <v>444</v>
      </c>
      <c r="D37" s="579"/>
      <c r="E37" s="579"/>
      <c r="F37" s="443"/>
      <c r="G37" s="444"/>
      <c r="H37" s="443"/>
      <c r="J37" s="553"/>
    </row>
    <row r="38" spans="1:14" s="554" customFormat="1" ht="18" customHeight="1" x14ac:dyDescent="0.25">
      <c r="A38" s="553"/>
      <c r="B38" s="40"/>
      <c r="C38" s="588" t="s">
        <v>1714</v>
      </c>
      <c r="D38" s="583">
        <f>F38-H38</f>
        <v>793642.14</v>
      </c>
      <c r="E38" s="583"/>
      <c r="F38" s="448">
        <f>Summarys!I103</f>
        <v>1445415.8</v>
      </c>
      <c r="G38" s="448"/>
      <c r="H38" s="448">
        <f>Summarys!M103</f>
        <v>651773.66</v>
      </c>
      <c r="J38" s="553"/>
    </row>
    <row r="39" spans="1:14" s="554" customFormat="1" ht="18" customHeight="1" x14ac:dyDescent="0.25">
      <c r="A39" s="553"/>
      <c r="B39" s="40"/>
      <c r="C39" s="588" t="s">
        <v>1715</v>
      </c>
      <c r="D39" s="583">
        <f>F39-H39</f>
        <v>39538.240000000005</v>
      </c>
      <c r="E39" s="583"/>
      <c r="F39" s="448">
        <f>Summarys!I104</f>
        <v>122724.42</v>
      </c>
      <c r="G39" s="448"/>
      <c r="H39" s="448">
        <f>Summarys!M104</f>
        <v>83186.179999999993</v>
      </c>
      <c r="J39" s="553"/>
    </row>
    <row r="40" spans="1:14" s="554" customFormat="1" ht="18" customHeight="1" x14ac:dyDescent="0.25">
      <c r="A40" s="553"/>
      <c r="B40" s="40"/>
      <c r="C40" s="588" t="s">
        <v>1716</v>
      </c>
      <c r="D40" s="583">
        <f>F40-H40</f>
        <v>16518.479999999996</v>
      </c>
      <c r="E40" s="583"/>
      <c r="F40" s="448">
        <f>Summarys!I105</f>
        <v>59500.28</v>
      </c>
      <c r="G40" s="448"/>
      <c r="H40" s="448">
        <f>Summarys!M105</f>
        <v>42981.8</v>
      </c>
      <c r="J40" s="553"/>
    </row>
    <row r="41" spans="1:14" s="554" customFormat="1" ht="18" customHeight="1" x14ac:dyDescent="0.25">
      <c r="A41" s="553"/>
      <c r="B41" s="40"/>
      <c r="C41" s="588" t="s">
        <v>1717</v>
      </c>
      <c r="D41" s="580">
        <f>F41-H41</f>
        <v>3990.2</v>
      </c>
      <c r="E41" s="580"/>
      <c r="F41" s="449">
        <f>Summarys!I106</f>
        <v>3990.2</v>
      </c>
      <c r="G41" s="449"/>
      <c r="H41" s="449">
        <f>Summarys!M106</f>
        <v>0</v>
      </c>
      <c r="J41" s="553"/>
    </row>
    <row r="42" spans="1:14" s="554" customFormat="1" ht="18" customHeight="1" x14ac:dyDescent="0.25">
      <c r="A42" s="553"/>
      <c r="B42" s="40"/>
      <c r="C42" s="588"/>
      <c r="D42" s="579">
        <f>F42-H42</f>
        <v>853689.05999999982</v>
      </c>
      <c r="E42" s="579"/>
      <c r="F42" s="443">
        <f>SUM(F38:F41)</f>
        <v>1631630.7</v>
      </c>
      <c r="G42" s="444"/>
      <c r="H42" s="443">
        <f>SUM(H38:H41)</f>
        <v>777941.64000000013</v>
      </c>
      <c r="J42" s="553"/>
    </row>
    <row r="43" spans="1:14" s="554" customFormat="1" ht="18" customHeight="1" x14ac:dyDescent="0.25">
      <c r="A43" s="553"/>
      <c r="B43" s="40">
        <v>11</v>
      </c>
      <c r="C43" s="584" t="s">
        <v>752</v>
      </c>
      <c r="D43" s="579"/>
      <c r="E43" s="579"/>
      <c r="F43" s="443"/>
      <c r="G43" s="444"/>
      <c r="H43" s="443"/>
      <c r="J43" s="553"/>
    </row>
    <row r="44" spans="1:14" s="554" customFormat="1" ht="18" customHeight="1" x14ac:dyDescent="0.25">
      <c r="A44" s="553"/>
      <c r="B44" s="40"/>
      <c r="C44" s="587" t="s">
        <v>1718</v>
      </c>
      <c r="D44" s="583">
        <f t="shared" ref="D44:D55" si="0">F44-H44</f>
        <v>-20522.47</v>
      </c>
      <c r="E44" s="583"/>
      <c r="F44" s="448">
        <f>Summarys!I112</f>
        <v>148975.34</v>
      </c>
      <c r="G44" s="448"/>
      <c r="H44" s="448">
        <f>Summarys!M112</f>
        <v>169497.81</v>
      </c>
      <c r="J44" s="553"/>
    </row>
    <row r="45" spans="1:14" s="554" customFormat="1" ht="18" customHeight="1" x14ac:dyDescent="0.25">
      <c r="A45" s="553"/>
      <c r="B45" s="40"/>
      <c r="C45" s="587" t="s">
        <v>1719</v>
      </c>
      <c r="D45" s="583">
        <f t="shared" si="0"/>
        <v>28679.800000000003</v>
      </c>
      <c r="E45" s="583"/>
      <c r="F45" s="448">
        <f>Summarys!I113</f>
        <v>140997</v>
      </c>
      <c r="G45" s="448"/>
      <c r="H45" s="448">
        <f>Summarys!M113</f>
        <v>112317.2</v>
      </c>
      <c r="J45" s="553"/>
    </row>
    <row r="46" spans="1:14" s="554" customFormat="1" ht="18" customHeight="1" x14ac:dyDescent="0.25">
      <c r="A46" s="553"/>
      <c r="B46" s="40"/>
      <c r="C46" s="587" t="s">
        <v>1720</v>
      </c>
      <c r="D46" s="583">
        <f t="shared" si="0"/>
        <v>1213.2</v>
      </c>
      <c r="E46" s="583"/>
      <c r="F46" s="448">
        <f>Summarys!I114</f>
        <v>1558.2</v>
      </c>
      <c r="G46" s="448"/>
      <c r="H46" s="448">
        <f>Summarys!M114</f>
        <v>345</v>
      </c>
      <c r="J46" s="553"/>
    </row>
    <row r="47" spans="1:14" s="554" customFormat="1" ht="18" customHeight="1" x14ac:dyDescent="0.25">
      <c r="A47" s="553"/>
      <c r="B47" s="40"/>
      <c r="C47" s="587" t="s">
        <v>1721</v>
      </c>
      <c r="D47" s="583">
        <f t="shared" si="0"/>
        <v>-8492.77</v>
      </c>
      <c r="E47" s="583"/>
      <c r="F47" s="448">
        <f>Summarys!I115</f>
        <v>0</v>
      </c>
      <c r="G47" s="448"/>
      <c r="H47" s="448">
        <f>Summarys!M115</f>
        <v>8492.77</v>
      </c>
      <c r="J47" s="553"/>
    </row>
    <row r="48" spans="1:14" s="554" customFormat="1" ht="18" customHeight="1" x14ac:dyDescent="0.25">
      <c r="A48" s="553"/>
      <c r="B48" s="40"/>
      <c r="C48" s="587" t="s">
        <v>1722</v>
      </c>
      <c r="D48" s="583">
        <f t="shared" si="0"/>
        <v>-55759.459999999963</v>
      </c>
      <c r="E48" s="583"/>
      <c r="F48" s="448">
        <f>Summarys!I116</f>
        <v>161605.09000000003</v>
      </c>
      <c r="G48" s="448"/>
      <c r="H48" s="448">
        <f>Summarys!M116</f>
        <v>217364.55</v>
      </c>
      <c r="J48" s="553"/>
    </row>
    <row r="49" spans="1:10" s="554" customFormat="1" ht="18" customHeight="1" x14ac:dyDescent="0.25">
      <c r="A49" s="553"/>
      <c r="B49" s="40"/>
      <c r="C49" s="587" t="s">
        <v>1723</v>
      </c>
      <c r="D49" s="583">
        <f t="shared" si="0"/>
        <v>-4084.6500000000233</v>
      </c>
      <c r="E49" s="583"/>
      <c r="F49" s="448">
        <f>Summarys!I117</f>
        <v>364010.75</v>
      </c>
      <c r="G49" s="448"/>
      <c r="H49" s="448">
        <f>Summarys!M117</f>
        <v>368095.4</v>
      </c>
      <c r="J49" s="553"/>
    </row>
    <row r="50" spans="1:10" s="554" customFormat="1" ht="18" customHeight="1" x14ac:dyDescent="0.25">
      <c r="A50" s="553"/>
      <c r="B50" s="40"/>
      <c r="C50" s="587" t="s">
        <v>1724</v>
      </c>
      <c r="D50" s="583">
        <f t="shared" si="0"/>
        <v>-51184.599999999977</v>
      </c>
      <c r="E50" s="583"/>
      <c r="F50" s="448">
        <f>Summarys!I118</f>
        <v>240853.95</v>
      </c>
      <c r="G50" s="448"/>
      <c r="H50" s="448">
        <f>Summarys!M118</f>
        <v>292038.55</v>
      </c>
      <c r="J50" s="553"/>
    </row>
    <row r="51" spans="1:10" s="554" customFormat="1" ht="18" customHeight="1" x14ac:dyDescent="0.25">
      <c r="A51" s="553"/>
      <c r="B51" s="40"/>
      <c r="C51" s="587" t="s">
        <v>1725</v>
      </c>
      <c r="D51" s="583">
        <f t="shared" si="0"/>
        <v>85360.37</v>
      </c>
      <c r="E51" s="583"/>
      <c r="F51" s="448">
        <f>Summarys!I119</f>
        <v>85360.37</v>
      </c>
      <c r="G51" s="448"/>
      <c r="H51" s="448">
        <f>Summarys!M119</f>
        <v>0</v>
      </c>
      <c r="J51" s="553"/>
    </row>
    <row r="52" spans="1:10" s="554" customFormat="1" ht="18" customHeight="1" x14ac:dyDescent="0.25">
      <c r="A52" s="553"/>
      <c r="B52" s="40"/>
      <c r="C52" s="587" t="s">
        <v>1726</v>
      </c>
      <c r="D52" s="583">
        <f t="shared" si="0"/>
        <v>-10552.600000000006</v>
      </c>
      <c r="E52" s="583"/>
      <c r="F52" s="448">
        <f>Summarys!I120</f>
        <v>97668.4</v>
      </c>
      <c r="G52" s="448"/>
      <c r="H52" s="448">
        <f>Summarys!M120</f>
        <v>108221</v>
      </c>
      <c r="J52" s="553"/>
    </row>
    <row r="53" spans="1:10" s="554" customFormat="1" ht="18" customHeight="1" x14ac:dyDescent="0.25">
      <c r="A53" s="553"/>
      <c r="B53" s="40"/>
      <c r="C53" s="587" t="s">
        <v>1727</v>
      </c>
      <c r="D53" s="583">
        <f t="shared" si="0"/>
        <v>-6064.39</v>
      </c>
      <c r="E53" s="583"/>
      <c r="F53" s="448">
        <f>Summarys!I121</f>
        <v>5377.7</v>
      </c>
      <c r="G53" s="448"/>
      <c r="H53" s="448">
        <f>Summarys!M121</f>
        <v>11442.09</v>
      </c>
      <c r="J53" s="553"/>
    </row>
    <row r="54" spans="1:10" s="554" customFormat="1" ht="18" customHeight="1" x14ac:dyDescent="0.25">
      <c r="A54" s="553"/>
      <c r="B54" s="40"/>
      <c r="C54" s="587" t="s">
        <v>1728</v>
      </c>
      <c r="D54" s="580">
        <f t="shared" si="0"/>
        <v>-69590.399999999994</v>
      </c>
      <c r="E54" s="580"/>
      <c r="F54" s="449">
        <f>Summarys!I122</f>
        <v>0</v>
      </c>
      <c r="G54" s="449"/>
      <c r="H54" s="449">
        <f>Summarys!M122</f>
        <v>69590.399999999994</v>
      </c>
      <c r="J54" s="553"/>
    </row>
    <row r="55" spans="1:10" s="554" customFormat="1" ht="18" customHeight="1" x14ac:dyDescent="0.25">
      <c r="A55" s="553"/>
      <c r="B55" s="40"/>
      <c r="C55" s="587"/>
      <c r="D55" s="579">
        <f t="shared" si="0"/>
        <v>-110997.96999999997</v>
      </c>
      <c r="E55" s="579"/>
      <c r="F55" s="443">
        <f>SUM(F44:F54)</f>
        <v>1246406.8</v>
      </c>
      <c r="G55" s="444"/>
      <c r="H55" s="443">
        <f>SUM(H44:H54)</f>
        <v>1357404.77</v>
      </c>
      <c r="J55" s="553"/>
    </row>
    <row r="56" spans="1:10" s="554" customFormat="1" ht="18" customHeight="1" x14ac:dyDescent="0.25">
      <c r="A56" s="553"/>
      <c r="B56" s="40">
        <v>12</v>
      </c>
      <c r="C56" s="589" t="s">
        <v>760</v>
      </c>
      <c r="D56" s="579"/>
      <c r="E56" s="579"/>
      <c r="F56" s="443"/>
      <c r="G56" s="444"/>
      <c r="H56" s="443"/>
      <c r="J56" s="553"/>
    </row>
    <row r="57" spans="1:10" s="554" customFormat="1" ht="18" customHeight="1" x14ac:dyDescent="0.25">
      <c r="A57" s="553"/>
      <c r="B57" s="40"/>
      <c r="C57" s="588" t="s">
        <v>1729</v>
      </c>
      <c r="D57" s="580">
        <f>F57-H57</f>
        <v>0</v>
      </c>
      <c r="E57" s="580"/>
      <c r="F57" s="449">
        <f>Summarys!I128</f>
        <v>0</v>
      </c>
      <c r="G57" s="458"/>
      <c r="H57" s="449">
        <f>Summarys!M128</f>
        <v>0</v>
      </c>
      <c r="J57" s="553"/>
    </row>
    <row r="58" spans="1:10" s="554" customFormat="1" ht="18" customHeight="1" x14ac:dyDescent="0.25">
      <c r="A58" s="553"/>
      <c r="B58" s="40"/>
      <c r="C58" s="588"/>
      <c r="D58" s="579">
        <f>F58-H58</f>
        <v>0</v>
      </c>
      <c r="E58" s="579"/>
      <c r="F58" s="443">
        <f>SUM(F57)</f>
        <v>0</v>
      </c>
      <c r="G58" s="444"/>
      <c r="H58" s="443">
        <f>SUM(H57)</f>
        <v>0</v>
      </c>
      <c r="J58" s="553"/>
    </row>
    <row r="59" spans="1:10" s="554" customFormat="1" ht="18" customHeight="1" x14ac:dyDescent="0.25">
      <c r="A59" s="553"/>
      <c r="B59" s="40">
        <v>13</v>
      </c>
      <c r="C59" s="584" t="s">
        <v>753</v>
      </c>
      <c r="D59" s="579"/>
      <c r="E59" s="579"/>
      <c r="F59" s="443"/>
      <c r="G59" s="444"/>
      <c r="H59" s="443"/>
      <c r="J59" s="553"/>
    </row>
    <row r="60" spans="1:10" s="554" customFormat="1" ht="18" customHeight="1" x14ac:dyDescent="0.25">
      <c r="A60" s="553"/>
      <c r="B60" s="40"/>
      <c r="C60" s="587" t="s">
        <v>1730</v>
      </c>
      <c r="D60" s="580">
        <f>F60-H60</f>
        <v>0</v>
      </c>
      <c r="E60" s="580"/>
      <c r="F60" s="449">
        <v>0</v>
      </c>
      <c r="G60" s="458"/>
      <c r="H60" s="449">
        <v>0</v>
      </c>
      <c r="J60" s="553"/>
    </row>
    <row r="61" spans="1:10" s="554" customFormat="1" ht="18" customHeight="1" x14ac:dyDescent="0.25">
      <c r="A61" s="553"/>
      <c r="B61" s="40"/>
      <c r="C61" s="587"/>
      <c r="D61" s="579">
        <f>F61-H61</f>
        <v>0</v>
      </c>
      <c r="E61" s="579"/>
      <c r="F61" s="443">
        <f>SUM(F60)</f>
        <v>0</v>
      </c>
      <c r="G61" s="444"/>
      <c r="H61" s="443">
        <f>SUM(H60)</f>
        <v>0</v>
      </c>
      <c r="J61" s="553"/>
    </row>
    <row r="62" spans="1:10" s="554" customFormat="1" ht="18" customHeight="1" x14ac:dyDescent="0.25">
      <c r="A62" s="553"/>
      <c r="B62" s="40">
        <v>14</v>
      </c>
      <c r="C62" s="584" t="s">
        <v>452</v>
      </c>
      <c r="D62" s="579"/>
      <c r="E62" s="579"/>
      <c r="F62" s="443"/>
      <c r="G62" s="444"/>
      <c r="H62" s="443"/>
      <c r="J62" s="553"/>
    </row>
    <row r="63" spans="1:10" s="554" customFormat="1" ht="18" customHeight="1" x14ac:dyDescent="0.25">
      <c r="A63" s="553"/>
      <c r="B63" s="40"/>
      <c r="C63" s="459" t="s">
        <v>1731</v>
      </c>
      <c r="D63" s="580">
        <f>F63-H63</f>
        <v>0</v>
      </c>
      <c r="E63" s="580"/>
      <c r="F63" s="449">
        <f>Summarys!I134</f>
        <v>0</v>
      </c>
      <c r="G63" s="458"/>
      <c r="H63" s="449">
        <f>Summarys!M134</f>
        <v>0</v>
      </c>
      <c r="J63" s="553"/>
    </row>
    <row r="64" spans="1:10" s="554" customFormat="1" ht="18" customHeight="1" x14ac:dyDescent="0.25">
      <c r="A64" s="553"/>
      <c r="B64" s="40"/>
      <c r="C64" s="459"/>
      <c r="D64" s="579">
        <f>F64-H64</f>
        <v>0</v>
      </c>
      <c r="E64" s="579"/>
      <c r="F64" s="443">
        <f>SUM(F63)</f>
        <v>0</v>
      </c>
      <c r="G64" s="444"/>
      <c r="H64" s="443">
        <f>SUM(H63)</f>
        <v>0</v>
      </c>
      <c r="J64" s="553"/>
    </row>
    <row r="65" spans="1:10" s="554" customFormat="1" ht="18" customHeight="1" x14ac:dyDescent="0.25">
      <c r="A65" s="553"/>
      <c r="B65" s="40">
        <v>15</v>
      </c>
      <c r="C65" s="584" t="s">
        <v>754</v>
      </c>
      <c r="D65" s="579"/>
      <c r="E65" s="579"/>
      <c r="F65" s="443"/>
      <c r="G65" s="444"/>
      <c r="H65" s="443"/>
      <c r="J65" s="553"/>
    </row>
    <row r="66" spans="1:10" s="554" customFormat="1" ht="18" customHeight="1" x14ac:dyDescent="0.25">
      <c r="A66" s="553"/>
      <c r="B66" s="40"/>
      <c r="C66" s="459" t="s">
        <v>1733</v>
      </c>
      <c r="D66" s="580">
        <f>F66-H66</f>
        <v>1180</v>
      </c>
      <c r="E66" s="580"/>
      <c r="F66" s="449">
        <f>Summarys!I141</f>
        <v>5125</v>
      </c>
      <c r="G66" s="458"/>
      <c r="H66" s="449">
        <f>Summarys!M141</f>
        <v>3945</v>
      </c>
      <c r="J66" s="553"/>
    </row>
    <row r="67" spans="1:10" s="554" customFormat="1" ht="18" customHeight="1" x14ac:dyDescent="0.25">
      <c r="A67" s="553"/>
      <c r="B67" s="40"/>
      <c r="C67" s="459"/>
      <c r="D67" s="579">
        <f>F67-H67</f>
        <v>1180</v>
      </c>
      <c r="E67" s="579"/>
      <c r="F67" s="443">
        <f>SUM(F66:F66)</f>
        <v>5125</v>
      </c>
      <c r="G67" s="444"/>
      <c r="H67" s="443">
        <f>SUM(H66:H66)</f>
        <v>3945</v>
      </c>
      <c r="J67" s="553"/>
    </row>
    <row r="68" spans="1:10" ht="18" customHeight="1" x14ac:dyDescent="0.25">
      <c r="B68" s="40">
        <v>16</v>
      </c>
      <c r="C68" s="584" t="s">
        <v>755</v>
      </c>
      <c r="D68" s="579"/>
      <c r="E68" s="579"/>
      <c r="F68" s="443"/>
      <c r="G68" s="444"/>
      <c r="H68" s="443"/>
    </row>
    <row r="69" spans="1:10" ht="18" customHeight="1" x14ac:dyDescent="0.25">
      <c r="B69" s="40"/>
      <c r="C69" s="459" t="s">
        <v>1734</v>
      </c>
      <c r="D69" s="580">
        <f>F69-H69</f>
        <v>-180281.84999999998</v>
      </c>
      <c r="E69" s="580"/>
      <c r="F69" s="449">
        <f>Summarys!I147</f>
        <v>680072.9</v>
      </c>
      <c r="G69" s="458"/>
      <c r="H69" s="449">
        <f>Summarys!M147</f>
        <v>860354.75</v>
      </c>
    </row>
    <row r="70" spans="1:10" ht="18" customHeight="1" x14ac:dyDescent="0.25">
      <c r="B70" s="40"/>
      <c r="C70" s="459"/>
      <c r="D70" s="579">
        <f>F70-H70</f>
        <v>-180281.84999999998</v>
      </c>
      <c r="E70" s="579"/>
      <c r="F70" s="443">
        <f>SUM(F69)</f>
        <v>680072.9</v>
      </c>
      <c r="G70" s="444"/>
      <c r="H70" s="443">
        <f>SUM(H69)</f>
        <v>860354.75</v>
      </c>
    </row>
    <row r="71" spans="1:10" ht="18" customHeight="1" x14ac:dyDescent="0.25">
      <c r="B71" s="40">
        <v>17</v>
      </c>
      <c r="C71" s="585" t="s">
        <v>529</v>
      </c>
      <c r="D71" s="579"/>
      <c r="E71" s="579"/>
      <c r="F71" s="443"/>
      <c r="G71" s="463"/>
      <c r="H71" s="453"/>
    </row>
    <row r="72" spans="1:10" s="560" customFormat="1" ht="18" customHeight="1" x14ac:dyDescent="0.25">
      <c r="B72" s="40"/>
      <c r="C72" s="586" t="s">
        <v>1735</v>
      </c>
      <c r="D72" s="583">
        <f t="shared" ref="D72:D77" si="1">F72-H72</f>
        <v>-1197349.6200000001</v>
      </c>
      <c r="E72" s="583"/>
      <c r="F72" s="448">
        <f>Summarys!I153</f>
        <v>578193.37</v>
      </c>
      <c r="G72" s="465"/>
      <c r="H72" s="448">
        <f>Summarys!M153</f>
        <v>1775542.99</v>
      </c>
      <c r="I72" s="563"/>
    </row>
    <row r="73" spans="1:10" s="560" customFormat="1" ht="18" customHeight="1" x14ac:dyDescent="0.25">
      <c r="B73" s="40"/>
      <c r="C73" s="586" t="s">
        <v>1736</v>
      </c>
      <c r="D73" s="583">
        <f t="shared" si="1"/>
        <v>-168395.67999999993</v>
      </c>
      <c r="E73" s="583"/>
      <c r="F73" s="448">
        <f>Summarys!I155</f>
        <v>753186.99</v>
      </c>
      <c r="G73" s="465"/>
      <c r="H73" s="448">
        <f>Summarys!M155</f>
        <v>921582.66999999993</v>
      </c>
      <c r="I73" s="563"/>
    </row>
    <row r="74" spans="1:10" s="560" customFormat="1" ht="18" customHeight="1" x14ac:dyDescent="0.25">
      <c r="B74" s="40"/>
      <c r="C74" s="586" t="s">
        <v>1737</v>
      </c>
      <c r="D74" s="583">
        <f t="shared" si="1"/>
        <v>358945.2</v>
      </c>
      <c r="E74" s="583"/>
      <c r="F74" s="448">
        <f>Summarys!I157</f>
        <v>677676.5</v>
      </c>
      <c r="G74" s="465"/>
      <c r="H74" s="448">
        <f>Summarys!M157</f>
        <v>318731.3</v>
      </c>
      <c r="I74" s="563"/>
    </row>
    <row r="75" spans="1:10" s="560" customFormat="1" ht="18" customHeight="1" x14ac:dyDescent="0.25">
      <c r="B75" s="40"/>
      <c r="C75" s="586" t="s">
        <v>1738</v>
      </c>
      <c r="D75" s="583">
        <f t="shared" si="1"/>
        <v>0</v>
      </c>
      <c r="E75" s="583"/>
      <c r="F75" s="448">
        <f>Summarys!I159</f>
        <v>0</v>
      </c>
      <c r="G75" s="465"/>
      <c r="H75" s="448">
        <f>Summarys!M159</f>
        <v>0</v>
      </c>
      <c r="I75" s="563"/>
    </row>
    <row r="76" spans="1:10" s="560" customFormat="1" ht="18" customHeight="1" x14ac:dyDescent="0.25">
      <c r="B76" s="40"/>
      <c r="C76" s="586" t="s">
        <v>1739</v>
      </c>
      <c r="D76" s="583">
        <f t="shared" si="1"/>
        <v>-82559.42</v>
      </c>
      <c r="E76" s="583"/>
      <c r="F76" s="448">
        <f>Summarys!I161</f>
        <v>0</v>
      </c>
      <c r="G76" s="465"/>
      <c r="H76" s="448">
        <f>Summarys!M161</f>
        <v>82559.42</v>
      </c>
      <c r="I76" s="563"/>
    </row>
    <row r="77" spans="1:10" s="560" customFormat="1" ht="18" customHeight="1" x14ac:dyDescent="0.25">
      <c r="B77" s="40"/>
      <c r="C77" s="586" t="s">
        <v>1740</v>
      </c>
      <c r="D77" s="583">
        <f t="shared" si="1"/>
        <v>-6700</v>
      </c>
      <c r="E77" s="583"/>
      <c r="F77" s="448">
        <f>Summarys!I163</f>
        <v>0</v>
      </c>
      <c r="G77" s="465"/>
      <c r="H77" s="448">
        <f>Summarys!M163</f>
        <v>6700</v>
      </c>
      <c r="I77" s="563"/>
    </row>
    <row r="78" spans="1:10" s="560" customFormat="1" ht="3" customHeight="1" x14ac:dyDescent="0.25">
      <c r="B78" s="40"/>
      <c r="C78" s="586"/>
      <c r="D78" s="580"/>
      <c r="E78" s="580"/>
      <c r="F78" s="449"/>
      <c r="G78" s="468"/>
      <c r="H78" s="449"/>
      <c r="I78" s="563"/>
    </row>
    <row r="79" spans="1:10" s="560" customFormat="1" ht="18" customHeight="1" x14ac:dyDescent="0.25">
      <c r="B79" s="40"/>
      <c r="C79" s="585"/>
      <c r="D79" s="579">
        <f>SUM(D72:D78)</f>
        <v>-1096059.52</v>
      </c>
      <c r="E79" s="579"/>
      <c r="F79" s="579">
        <f>SUM(F72:F78)</f>
        <v>2009056.8599999999</v>
      </c>
      <c r="G79" s="579"/>
      <c r="H79" s="579">
        <f>SUM(H72:H78)</f>
        <v>3105116.38</v>
      </c>
      <c r="I79" s="563"/>
    </row>
    <row r="80" spans="1:10" ht="18" customHeight="1" x14ac:dyDescent="0.25">
      <c r="B80" s="40">
        <v>18</v>
      </c>
      <c r="C80" s="584" t="s">
        <v>809</v>
      </c>
      <c r="D80" s="579"/>
      <c r="E80" s="579"/>
      <c r="F80" s="443"/>
      <c r="G80" s="444"/>
      <c r="H80" s="443"/>
    </row>
    <row r="81" spans="1:10" s="567" customFormat="1" ht="18" customHeight="1" x14ac:dyDescent="0.25">
      <c r="B81" s="46"/>
      <c r="C81" s="459" t="s">
        <v>1741</v>
      </c>
      <c r="D81" s="583">
        <f t="shared" ref="D81:D87" si="2">F81-H81</f>
        <v>4315.04</v>
      </c>
      <c r="E81" s="583"/>
      <c r="F81" s="448">
        <f>Summarys!I154</f>
        <v>4315.04</v>
      </c>
      <c r="G81" s="460"/>
      <c r="H81" s="448">
        <f>Summarys!M154</f>
        <v>0</v>
      </c>
      <c r="I81" s="568"/>
    </row>
    <row r="82" spans="1:10" s="567" customFormat="1" ht="18" customHeight="1" x14ac:dyDescent="0.25">
      <c r="B82" s="46"/>
      <c r="C82" s="459" t="s">
        <v>1742</v>
      </c>
      <c r="D82" s="583">
        <f t="shared" si="2"/>
        <v>131911.53</v>
      </c>
      <c r="E82" s="583"/>
      <c r="F82" s="448">
        <f>Summarys!I156</f>
        <v>131911.53</v>
      </c>
      <c r="G82" s="460"/>
      <c r="H82" s="448">
        <f>Summarys!M156</f>
        <v>0</v>
      </c>
      <c r="I82" s="568"/>
    </row>
    <row r="83" spans="1:10" s="567" customFormat="1" ht="18" customHeight="1" x14ac:dyDescent="0.25">
      <c r="B83" s="46"/>
      <c r="C83" s="459" t="s">
        <v>1743</v>
      </c>
      <c r="D83" s="583">
        <f t="shared" si="2"/>
        <v>0</v>
      </c>
      <c r="E83" s="583"/>
      <c r="F83" s="448">
        <f>Summarys!I158</f>
        <v>0</v>
      </c>
      <c r="G83" s="460"/>
      <c r="H83" s="448">
        <f>Summarys!M158</f>
        <v>0</v>
      </c>
      <c r="I83" s="568"/>
    </row>
    <row r="84" spans="1:10" s="567" customFormat="1" ht="18" customHeight="1" x14ac:dyDescent="0.25">
      <c r="B84" s="46"/>
      <c r="C84" s="459" t="s">
        <v>1744</v>
      </c>
      <c r="D84" s="583">
        <f t="shared" si="2"/>
        <v>0</v>
      </c>
      <c r="E84" s="583"/>
      <c r="F84" s="448">
        <f>Summarys!I160</f>
        <v>0</v>
      </c>
      <c r="G84" s="460"/>
      <c r="H84" s="448">
        <f>Summarys!M160</f>
        <v>0</v>
      </c>
      <c r="I84" s="568"/>
    </row>
    <row r="85" spans="1:10" s="568" customFormat="1" ht="18" customHeight="1" x14ac:dyDescent="0.25">
      <c r="B85" s="46"/>
      <c r="C85" s="459" t="s">
        <v>1745</v>
      </c>
      <c r="D85" s="583">
        <f t="shared" si="2"/>
        <v>0</v>
      </c>
      <c r="E85" s="583"/>
      <c r="F85" s="448">
        <f>Summarys!I162</f>
        <v>0</v>
      </c>
      <c r="G85" s="460"/>
      <c r="H85" s="448">
        <f>Summarys!M162</f>
        <v>0</v>
      </c>
      <c r="J85" s="567"/>
    </row>
    <row r="86" spans="1:10" s="568" customFormat="1" ht="18" customHeight="1" x14ac:dyDescent="0.25">
      <c r="B86" s="46"/>
      <c r="C86" s="459" t="s">
        <v>1746</v>
      </c>
      <c r="D86" s="580">
        <f t="shared" si="2"/>
        <v>0</v>
      </c>
      <c r="E86" s="580"/>
      <c r="F86" s="449">
        <f>Summarys!I164</f>
        <v>0</v>
      </c>
      <c r="G86" s="458"/>
      <c r="H86" s="449">
        <f>Summarys!M164</f>
        <v>0</v>
      </c>
      <c r="J86" s="567"/>
    </row>
    <row r="87" spans="1:10" s="554" customFormat="1" ht="18" customHeight="1" x14ac:dyDescent="0.25">
      <c r="A87" s="553"/>
      <c r="B87" s="40"/>
      <c r="C87" s="488"/>
      <c r="D87" s="579">
        <f t="shared" si="2"/>
        <v>136226.57</v>
      </c>
      <c r="E87" s="579"/>
      <c r="F87" s="443">
        <f>SUM(F81:F86)</f>
        <v>136226.57</v>
      </c>
      <c r="G87" s="463"/>
      <c r="H87" s="443">
        <f>SUM(H81:H86)</f>
        <v>0</v>
      </c>
      <c r="J87" s="553"/>
    </row>
    <row r="88" spans="1:10" s="554" customFormat="1" ht="8.1" customHeight="1" x14ac:dyDescent="0.25">
      <c r="A88" s="553"/>
      <c r="B88" s="40"/>
      <c r="C88" s="488"/>
      <c r="D88" s="579"/>
      <c r="E88" s="579"/>
      <c r="F88" s="443"/>
      <c r="G88" s="444"/>
      <c r="H88" s="443"/>
      <c r="J88" s="553"/>
    </row>
    <row r="89" spans="1:10" s="554" customFormat="1" ht="18" customHeight="1" thickBot="1" x14ac:dyDescent="0.3">
      <c r="A89" s="553"/>
      <c r="B89" s="526" t="s">
        <v>1772</v>
      </c>
      <c r="C89" s="353" t="s">
        <v>1747</v>
      </c>
      <c r="D89" s="578">
        <f>SUM(D87,D79,D70,D67,D64,D61,D58,D55,D42)</f>
        <v>-396243.70999999996</v>
      </c>
      <c r="E89" s="578"/>
      <c r="F89" s="578">
        <f>SUM(F87,F79,F70,F67,F64,F61,F58,F55,F42)</f>
        <v>5708518.8300000001</v>
      </c>
      <c r="G89" s="578"/>
      <c r="H89" s="578">
        <f>SUM(H87,H79,H70,H67,H64,H61,H58,H55,H42)</f>
        <v>6104762.540000001</v>
      </c>
      <c r="J89" s="553"/>
    </row>
    <row r="90" spans="1:10" s="554" customFormat="1" ht="18" customHeight="1" x14ac:dyDescent="0.25">
      <c r="A90" s="553"/>
      <c r="B90" s="40"/>
      <c r="C90" s="488"/>
      <c r="D90" s="579"/>
      <c r="E90" s="579"/>
      <c r="F90" s="443"/>
      <c r="G90" s="444"/>
      <c r="H90" s="443"/>
      <c r="J90" s="553"/>
    </row>
    <row r="91" spans="1:10" s="554" customFormat="1" ht="18" customHeight="1" x14ac:dyDescent="0.25">
      <c r="A91" s="553"/>
      <c r="B91" s="40">
        <v>19</v>
      </c>
      <c r="C91" s="581" t="s">
        <v>491</v>
      </c>
      <c r="D91" s="579"/>
      <c r="E91" s="579"/>
      <c r="F91" s="443"/>
      <c r="G91" s="444"/>
      <c r="H91" s="443"/>
      <c r="J91" s="553"/>
    </row>
    <row r="92" spans="1:10" s="554" customFormat="1" ht="18" customHeight="1" x14ac:dyDescent="0.25">
      <c r="A92" s="553"/>
      <c r="B92" s="40"/>
      <c r="C92" s="572" t="s">
        <v>1748</v>
      </c>
      <c r="D92" s="583">
        <f>F92-H92</f>
        <v>24574.840000000084</v>
      </c>
      <c r="E92" s="583"/>
      <c r="F92" s="448">
        <f>'Cash &amp; Bank bal.'!E54</f>
        <v>1178936.56</v>
      </c>
      <c r="G92" s="460"/>
      <c r="H92" s="448">
        <f>'Cash &amp; Bank bal.'!G54</f>
        <v>1154361.72</v>
      </c>
      <c r="J92" s="553"/>
    </row>
    <row r="93" spans="1:10" s="554" customFormat="1" ht="18" customHeight="1" x14ac:dyDescent="0.25">
      <c r="A93" s="553"/>
      <c r="B93" s="40"/>
      <c r="C93" s="572" t="s">
        <v>1749</v>
      </c>
      <c r="D93" s="580">
        <f>F93-H93</f>
        <v>-498.1</v>
      </c>
      <c r="E93" s="580"/>
      <c r="F93" s="449">
        <f>'Cash &amp; Bank bal.'!E70</f>
        <v>0</v>
      </c>
      <c r="G93" s="458"/>
      <c r="H93" s="449">
        <f>'Cash &amp; Bank bal.'!G70</f>
        <v>498.1</v>
      </c>
      <c r="J93" s="553"/>
    </row>
    <row r="94" spans="1:10" s="554" customFormat="1" ht="18" customHeight="1" x14ac:dyDescent="0.25">
      <c r="A94" s="553"/>
      <c r="B94" s="40"/>
      <c r="C94" s="488"/>
      <c r="D94" s="579">
        <f>F94-H94</f>
        <v>24076.739999999991</v>
      </c>
      <c r="E94" s="579"/>
      <c r="F94" s="443">
        <f>SUM(F92:F93)</f>
        <v>1178936.56</v>
      </c>
      <c r="G94" s="463"/>
      <c r="H94" s="443">
        <f>SUM(H92:H93)</f>
        <v>1154859.82</v>
      </c>
      <c r="J94" s="553"/>
    </row>
    <row r="95" spans="1:10" s="554" customFormat="1" ht="18" customHeight="1" x14ac:dyDescent="0.25">
      <c r="A95" s="553"/>
      <c r="B95" s="40">
        <v>20</v>
      </c>
      <c r="C95" s="581" t="s">
        <v>492</v>
      </c>
      <c r="D95" s="579"/>
      <c r="E95" s="579"/>
      <c r="F95" s="443"/>
      <c r="G95" s="463"/>
      <c r="H95" s="443"/>
      <c r="J95" s="553"/>
    </row>
    <row r="96" spans="1:10" s="554" customFormat="1" ht="18" customHeight="1" x14ac:dyDescent="0.25">
      <c r="A96" s="553"/>
      <c r="B96" s="40"/>
      <c r="C96" s="572" t="s">
        <v>1750</v>
      </c>
      <c r="D96" s="583">
        <f>F96-H96</f>
        <v>5307.1</v>
      </c>
      <c r="E96" s="583"/>
      <c r="F96" s="448">
        <f>SCHEDULES!H18</f>
        <v>21567.25</v>
      </c>
      <c r="G96" s="465"/>
      <c r="H96" s="448">
        <f>SCHEDULES!I18</f>
        <v>16260.15</v>
      </c>
      <c r="J96" s="553"/>
    </row>
    <row r="97" spans="1:10" s="554" customFormat="1" ht="18" customHeight="1" x14ac:dyDescent="0.25">
      <c r="A97" s="553"/>
      <c r="B97" s="40"/>
      <c r="C97" s="572" t="s">
        <v>1751</v>
      </c>
      <c r="D97" s="580">
        <f>F97-H97</f>
        <v>0</v>
      </c>
      <c r="E97" s="580"/>
      <c r="F97" s="449">
        <v>0</v>
      </c>
      <c r="G97" s="468"/>
      <c r="H97" s="449">
        <v>0</v>
      </c>
      <c r="J97" s="553"/>
    </row>
    <row r="98" spans="1:10" s="554" customFormat="1" ht="18" customHeight="1" x14ac:dyDescent="0.25">
      <c r="A98" s="553"/>
      <c r="B98" s="40"/>
      <c r="C98" s="488"/>
      <c r="D98" s="579">
        <f>F98-H98</f>
        <v>5307.1</v>
      </c>
      <c r="E98" s="579"/>
      <c r="F98" s="443">
        <f>SUM(F96:F97)</f>
        <v>21567.25</v>
      </c>
      <c r="G98" s="463"/>
      <c r="H98" s="443">
        <f>SUM(H96:H97)</f>
        <v>16260.15</v>
      </c>
      <c r="J98" s="553"/>
    </row>
    <row r="99" spans="1:10" s="554" customFormat="1" ht="18" customHeight="1" x14ac:dyDescent="0.25">
      <c r="A99" s="553"/>
      <c r="B99" s="40">
        <v>21</v>
      </c>
      <c r="C99" s="581" t="s">
        <v>493</v>
      </c>
      <c r="D99" s="579"/>
      <c r="E99" s="579"/>
      <c r="F99" s="443"/>
      <c r="G99" s="463"/>
      <c r="H99" s="443"/>
      <c r="J99" s="553"/>
    </row>
    <row r="100" spans="1:10" s="554" customFormat="1" ht="18" customHeight="1" x14ac:dyDescent="0.25">
      <c r="A100" s="553"/>
      <c r="B100" s="40"/>
      <c r="C100" s="581"/>
      <c r="D100" s="580">
        <f>F100-H100</f>
        <v>0</v>
      </c>
      <c r="E100" s="580"/>
      <c r="F100" s="449">
        <v>0</v>
      </c>
      <c r="G100" s="468"/>
      <c r="H100" s="449">
        <v>0</v>
      </c>
      <c r="J100" s="553"/>
    </row>
    <row r="101" spans="1:10" s="554" customFormat="1" ht="18" customHeight="1" x14ac:dyDescent="0.25">
      <c r="A101" s="553"/>
      <c r="B101" s="40"/>
      <c r="C101" s="488"/>
      <c r="D101" s="579">
        <f>F101-H101</f>
        <v>0</v>
      </c>
      <c r="E101" s="579"/>
      <c r="F101" s="443">
        <v>0</v>
      </c>
      <c r="G101" s="463"/>
      <c r="H101" s="443">
        <v>0</v>
      </c>
      <c r="J101" s="553"/>
    </row>
    <row r="102" spans="1:10" s="554" customFormat="1" ht="18" customHeight="1" x14ac:dyDescent="0.25">
      <c r="A102" s="553"/>
      <c r="B102" s="40">
        <v>22</v>
      </c>
      <c r="C102" s="473" t="s">
        <v>492</v>
      </c>
      <c r="D102" s="579"/>
      <c r="E102" s="579"/>
      <c r="F102" s="443"/>
      <c r="G102" s="463"/>
      <c r="H102" s="443"/>
      <c r="J102" s="553"/>
    </row>
    <row r="103" spans="1:10" s="554" customFormat="1" ht="18" customHeight="1" x14ac:dyDescent="0.25">
      <c r="A103" s="553"/>
      <c r="B103" s="40"/>
      <c r="C103" s="474" t="s">
        <v>1752</v>
      </c>
      <c r="D103" s="583">
        <f>F103-H103</f>
        <v>0</v>
      </c>
      <c r="E103" s="583"/>
      <c r="F103" s="448">
        <f>SCHEDULES!H48</f>
        <v>0</v>
      </c>
      <c r="G103" s="465"/>
      <c r="H103" s="448">
        <f>SCHEDULES!I48</f>
        <v>0</v>
      </c>
      <c r="J103" s="553"/>
    </row>
    <row r="104" spans="1:10" s="554" customFormat="1" ht="18" customHeight="1" x14ac:dyDescent="0.25">
      <c r="A104" s="553"/>
      <c r="B104" s="40"/>
      <c r="C104" s="474" t="s">
        <v>1753</v>
      </c>
      <c r="D104" s="580">
        <f>F104-H104</f>
        <v>0</v>
      </c>
      <c r="E104" s="580"/>
      <c r="F104" s="449">
        <f>SCHEDULES!H78</f>
        <v>0</v>
      </c>
      <c r="G104" s="468"/>
      <c r="H104" s="449">
        <f>SCHEDULES!I78</f>
        <v>0</v>
      </c>
      <c r="J104" s="553"/>
    </row>
    <row r="105" spans="1:10" s="554" customFormat="1" ht="18" customHeight="1" x14ac:dyDescent="0.25">
      <c r="A105" s="553"/>
      <c r="B105" s="40"/>
      <c r="C105" s="488"/>
      <c r="D105" s="579">
        <f>F105-H105</f>
        <v>0</v>
      </c>
      <c r="E105" s="579"/>
      <c r="F105" s="443">
        <f>SUM(F103:F104)</f>
        <v>0</v>
      </c>
      <c r="G105" s="463"/>
      <c r="H105" s="443">
        <f>SUM(H103:H104)</f>
        <v>0</v>
      </c>
      <c r="J105" s="553"/>
    </row>
    <row r="106" spans="1:10" s="554" customFormat="1" ht="18" customHeight="1" x14ac:dyDescent="0.25">
      <c r="A106" s="553"/>
      <c r="B106" s="40">
        <v>23</v>
      </c>
      <c r="C106" s="581" t="s">
        <v>496</v>
      </c>
      <c r="D106" s="579"/>
      <c r="E106" s="579"/>
      <c r="F106" s="453"/>
      <c r="G106" s="475"/>
      <c r="H106" s="453"/>
      <c r="J106" s="553"/>
    </row>
    <row r="107" spans="1:10" s="554" customFormat="1" ht="18" customHeight="1" x14ac:dyDescent="0.25">
      <c r="A107" s="553"/>
      <c r="B107" s="527"/>
      <c r="C107" s="572" t="s">
        <v>1754</v>
      </c>
      <c r="D107" s="580">
        <f>F107-H107</f>
        <v>0</v>
      </c>
      <c r="E107" s="580"/>
      <c r="F107" s="449">
        <f>SCHEDULES!H108</f>
        <v>0</v>
      </c>
      <c r="G107" s="468"/>
      <c r="H107" s="449">
        <f>SCHEDULES!I108</f>
        <v>0</v>
      </c>
      <c r="J107" s="553"/>
    </row>
    <row r="108" spans="1:10" s="554" customFormat="1" ht="18" customHeight="1" x14ac:dyDescent="0.25">
      <c r="A108" s="553"/>
      <c r="B108" s="40"/>
      <c r="C108" s="488"/>
      <c r="D108" s="579">
        <f>F108-H108</f>
        <v>0</v>
      </c>
      <c r="E108" s="579"/>
      <c r="F108" s="443">
        <f>SUM(F107)</f>
        <v>0</v>
      </c>
      <c r="G108" s="463"/>
      <c r="H108" s="443">
        <f>SUM(H107)</f>
        <v>0</v>
      </c>
      <c r="J108" s="553"/>
    </row>
    <row r="109" spans="1:10" s="554" customFormat="1" ht="18" customHeight="1" x14ac:dyDescent="0.25">
      <c r="A109" s="553"/>
      <c r="B109" s="40">
        <v>24</v>
      </c>
      <c r="C109" s="581" t="s">
        <v>497</v>
      </c>
      <c r="D109" s="579"/>
      <c r="E109" s="579"/>
      <c r="F109" s="453"/>
      <c r="G109" s="475"/>
      <c r="H109" s="453"/>
      <c r="J109" s="553"/>
    </row>
    <row r="110" spans="1:10" s="554" customFormat="1" ht="18" customHeight="1" x14ac:dyDescent="0.25">
      <c r="A110" s="553"/>
      <c r="B110" s="134"/>
      <c r="C110" s="572" t="s">
        <v>1883</v>
      </c>
      <c r="D110" s="762">
        <f>F110-H110</f>
        <v>-1197349.6200000001</v>
      </c>
      <c r="E110" s="762"/>
      <c r="F110" s="763">
        <f>'Exp. T''bal.'!F195</f>
        <v>578193.37</v>
      </c>
      <c r="G110" s="764"/>
      <c r="H110" s="763">
        <f>'Exp. T''bal.'!J195</f>
        <v>1775542.99</v>
      </c>
      <c r="J110" s="553"/>
    </row>
    <row r="111" spans="1:10" s="554" customFormat="1" ht="18" customHeight="1" x14ac:dyDescent="0.25">
      <c r="A111" s="553"/>
      <c r="B111" s="134"/>
      <c r="C111" s="572" t="s">
        <v>1884</v>
      </c>
      <c r="D111" s="762">
        <f t="shared" ref="D111:D118" si="3">F111-H111</f>
        <v>145276.45000000001</v>
      </c>
      <c r="E111" s="762"/>
      <c r="F111" s="763">
        <f>'Exp. T''bal.'!F205</f>
        <v>145276.45000000001</v>
      </c>
      <c r="G111" s="764"/>
      <c r="H111" s="763">
        <f>'Exp. T''bal.'!J205</f>
        <v>0</v>
      </c>
      <c r="J111" s="553"/>
    </row>
    <row r="112" spans="1:10" s="554" customFormat="1" ht="18" customHeight="1" x14ac:dyDescent="0.25">
      <c r="A112" s="553"/>
      <c r="B112" s="134"/>
      <c r="C112" s="572" t="s">
        <v>1885</v>
      </c>
      <c r="D112" s="762">
        <f t="shared" si="3"/>
        <v>-123626.48</v>
      </c>
      <c r="E112" s="762"/>
      <c r="F112" s="763">
        <f>'Exp. T''bal.'!F206</f>
        <v>0</v>
      </c>
      <c r="G112" s="764"/>
      <c r="H112" s="763">
        <f>'Exp. T''bal.'!J206</f>
        <v>123626.48</v>
      </c>
      <c r="J112" s="553"/>
    </row>
    <row r="113" spans="1:10" s="554" customFormat="1" ht="18" customHeight="1" x14ac:dyDescent="0.25">
      <c r="A113" s="553"/>
      <c r="B113" s="134"/>
      <c r="C113" s="572" t="s">
        <v>1886</v>
      </c>
      <c r="D113" s="762">
        <f t="shared" si="3"/>
        <v>17991.920000000042</v>
      </c>
      <c r="E113" s="762"/>
      <c r="F113" s="763">
        <f>'Exp. T''bal.'!F207</f>
        <v>607910.54</v>
      </c>
      <c r="G113" s="764"/>
      <c r="H113" s="763">
        <f>'Exp. T''bal.'!J207</f>
        <v>589918.62</v>
      </c>
      <c r="J113" s="553"/>
    </row>
    <row r="114" spans="1:10" s="554" customFormat="1" ht="18" customHeight="1" x14ac:dyDescent="0.25">
      <c r="A114" s="553"/>
      <c r="B114" s="134"/>
      <c r="C114" s="572" t="s">
        <v>1887</v>
      </c>
      <c r="D114" s="762">
        <f t="shared" si="3"/>
        <v>-208037.57</v>
      </c>
      <c r="E114" s="762"/>
      <c r="F114" s="763">
        <f>'[1]Exp. T''bal.'!F209</f>
        <v>0</v>
      </c>
      <c r="G114" s="764"/>
      <c r="H114" s="763">
        <f>'Exp. T''bal.'!J208</f>
        <v>208037.57</v>
      </c>
      <c r="J114" s="553"/>
    </row>
    <row r="115" spans="1:10" s="554" customFormat="1" ht="18" customHeight="1" x14ac:dyDescent="0.25">
      <c r="A115" s="553"/>
      <c r="B115" s="134"/>
      <c r="C115" s="572" t="s">
        <v>1888</v>
      </c>
      <c r="D115" s="762">
        <f>F115-H115</f>
        <v>-162270</v>
      </c>
      <c r="E115" s="762"/>
      <c r="F115" s="763">
        <f>'Exp. T''bal.'!F208</f>
        <v>0</v>
      </c>
      <c r="G115" s="764"/>
      <c r="H115" s="763">
        <f>'Exp. T''bal.'!J218</f>
        <v>162270</v>
      </c>
      <c r="J115" s="553"/>
    </row>
    <row r="116" spans="1:10" s="554" customFormat="1" ht="18" customHeight="1" x14ac:dyDescent="0.25">
      <c r="A116" s="553"/>
      <c r="B116" s="134"/>
      <c r="C116" s="572" t="s">
        <v>1889</v>
      </c>
      <c r="D116" s="762">
        <f>F116-H116</f>
        <v>-113309.3</v>
      </c>
      <c r="E116" s="762"/>
      <c r="F116" s="763">
        <f>'Exp. T''bal.'!F219</f>
        <v>0</v>
      </c>
      <c r="G116" s="764"/>
      <c r="H116" s="763">
        <f>'Exp. T''bal.'!J219</f>
        <v>113309.3</v>
      </c>
      <c r="J116" s="553"/>
    </row>
    <row r="117" spans="1:10" s="554" customFormat="1" ht="18" customHeight="1" x14ac:dyDescent="0.25">
      <c r="A117" s="553"/>
      <c r="B117" s="134"/>
      <c r="C117" s="572" t="s">
        <v>1890</v>
      </c>
      <c r="D117" s="762">
        <f t="shared" si="3"/>
        <v>634524.5</v>
      </c>
      <c r="E117" s="762"/>
      <c r="F117" s="763">
        <f>'Exp. T''bal.'!F220</f>
        <v>677676.5</v>
      </c>
      <c r="G117" s="764"/>
      <c r="H117" s="763">
        <f>'Exp. T''bal.'!J220</f>
        <v>43152</v>
      </c>
      <c r="J117" s="553"/>
    </row>
    <row r="118" spans="1:10" s="554" customFormat="1" ht="18" customHeight="1" x14ac:dyDescent="0.25">
      <c r="A118" s="553"/>
      <c r="B118" s="134"/>
      <c r="C118" s="572" t="s">
        <v>1891</v>
      </c>
      <c r="D118" s="762">
        <f t="shared" si="3"/>
        <v>-82559.42</v>
      </c>
      <c r="E118" s="762"/>
      <c r="F118" s="763">
        <f>'Exp. T''bal.'!F242</f>
        <v>0</v>
      </c>
      <c r="G118" s="764"/>
      <c r="H118" s="763">
        <f>'Exp. T''bal.'!J242</f>
        <v>82559.42</v>
      </c>
      <c r="J118" s="553"/>
    </row>
    <row r="119" spans="1:10" s="554" customFormat="1" ht="18" customHeight="1" x14ac:dyDescent="0.25">
      <c r="A119" s="553"/>
      <c r="B119" s="134"/>
      <c r="C119" s="572" t="s">
        <v>1892</v>
      </c>
      <c r="D119" s="762">
        <f>F119-H119</f>
        <v>-6700</v>
      </c>
      <c r="E119" s="762"/>
      <c r="F119" s="763">
        <f>'Exp. T''bal.'!F253</f>
        <v>0</v>
      </c>
      <c r="G119" s="764"/>
      <c r="H119" s="763">
        <f>'Exp. T''bal.'!J253</f>
        <v>6700</v>
      </c>
      <c r="J119" s="553"/>
    </row>
    <row r="120" spans="1:10" s="568" customFormat="1" ht="18" customHeight="1" x14ac:dyDescent="0.25">
      <c r="A120" s="567"/>
      <c r="B120" s="134"/>
      <c r="C120" s="572" t="s">
        <v>1893</v>
      </c>
      <c r="D120" s="762">
        <f>F120-H120</f>
        <v>3105116.38</v>
      </c>
      <c r="E120" s="762"/>
      <c r="F120" s="763">
        <f>H122</f>
        <v>5460595.0099999998</v>
      </c>
      <c r="G120" s="764"/>
      <c r="H120" s="763">
        <v>2355478.63</v>
      </c>
      <c r="J120" s="567"/>
    </row>
    <row r="121" spans="1:10" s="568" customFormat="1" ht="6" customHeight="1" x14ac:dyDescent="0.25">
      <c r="A121" s="567"/>
      <c r="B121" s="134"/>
      <c r="C121" s="572"/>
      <c r="D121" s="819"/>
      <c r="E121" s="765"/>
      <c r="F121" s="766"/>
      <c r="G121" s="767"/>
      <c r="H121" s="766"/>
      <c r="J121" s="567"/>
    </row>
    <row r="122" spans="1:10" s="554" customFormat="1" ht="18" customHeight="1" x14ac:dyDescent="0.25">
      <c r="A122" s="553"/>
      <c r="B122" s="40"/>
      <c r="C122" s="488"/>
      <c r="D122" s="579">
        <f>F122-H122</f>
        <v>2009056.8600000003</v>
      </c>
      <c r="E122" s="579"/>
      <c r="F122" s="443">
        <f>SUM(F110:F121)</f>
        <v>7469651.8700000001</v>
      </c>
      <c r="G122" s="463"/>
      <c r="H122" s="443">
        <f>SUM(H110:H121)</f>
        <v>5460595.0099999998</v>
      </c>
      <c r="J122" s="553"/>
    </row>
    <row r="123" spans="1:10" s="554" customFormat="1" ht="18" customHeight="1" x14ac:dyDescent="0.25">
      <c r="A123" s="553"/>
      <c r="B123" s="40">
        <v>25</v>
      </c>
      <c r="C123" s="581" t="s">
        <v>498</v>
      </c>
      <c r="D123" s="579"/>
      <c r="E123" s="579"/>
      <c r="F123" s="453"/>
      <c r="G123" s="475"/>
      <c r="H123" s="453"/>
      <c r="J123" s="553"/>
    </row>
    <row r="124" spans="1:10" s="554" customFormat="1" ht="18" customHeight="1" x14ac:dyDescent="0.25">
      <c r="A124" s="553"/>
      <c r="B124" s="940"/>
      <c r="C124" s="572" t="s">
        <v>1894</v>
      </c>
      <c r="D124" s="762">
        <f t="shared" ref="D124:D125" si="4">F124-H124</f>
        <v>4315.04</v>
      </c>
      <c r="E124" s="762"/>
      <c r="F124" s="763">
        <f>'Exp. T''bal.'!F200</f>
        <v>4315.04</v>
      </c>
      <c r="G124" s="764"/>
      <c r="H124" s="763">
        <f>'Exp. T''bal.'!J200</f>
        <v>0</v>
      </c>
      <c r="J124" s="553"/>
    </row>
    <row r="125" spans="1:10" s="554" customFormat="1" ht="18" customHeight="1" x14ac:dyDescent="0.25">
      <c r="A125" s="553"/>
      <c r="B125" s="940"/>
      <c r="C125" s="572" t="s">
        <v>1895</v>
      </c>
      <c r="D125" s="762">
        <f t="shared" si="4"/>
        <v>131911.53</v>
      </c>
      <c r="E125" s="762"/>
      <c r="F125" s="763">
        <f>'Exp. T''bal.'!F213</f>
        <v>131911.53</v>
      </c>
      <c r="G125" s="764"/>
      <c r="H125" s="763">
        <f>'Exp. T''bal.'!J213</f>
        <v>0</v>
      </c>
      <c r="J125" s="553"/>
    </row>
    <row r="126" spans="1:10" s="554" customFormat="1" ht="18" customHeight="1" x14ac:dyDescent="0.25">
      <c r="A126" s="553"/>
      <c r="B126" s="940"/>
      <c r="C126" s="572" t="s">
        <v>1896</v>
      </c>
      <c r="D126" s="762">
        <f>F126-H126</f>
        <v>0</v>
      </c>
      <c r="E126" s="762"/>
      <c r="F126" s="763">
        <f>'Exp. T''bal.'!F227</f>
        <v>0</v>
      </c>
      <c r="G126" s="764"/>
      <c r="H126" s="763">
        <f>'Exp. T''bal.'!J227</f>
        <v>0</v>
      </c>
      <c r="J126" s="553"/>
    </row>
    <row r="127" spans="1:10" s="568" customFormat="1" ht="18" customHeight="1" x14ac:dyDescent="0.25">
      <c r="A127" s="567"/>
      <c r="B127" s="134"/>
      <c r="C127" s="572" t="s">
        <v>1897</v>
      </c>
      <c r="D127" s="762">
        <f t="shared" ref="D127" si="5">F127-H127</f>
        <v>0</v>
      </c>
      <c r="E127" s="762"/>
      <c r="F127" s="763">
        <f>H129</f>
        <v>703860.93</v>
      </c>
      <c r="G127" s="764"/>
      <c r="H127" s="763">
        <v>703860.93</v>
      </c>
      <c r="J127" s="567"/>
    </row>
    <row r="128" spans="1:10" s="568" customFormat="1" ht="6.75" customHeight="1" x14ac:dyDescent="0.25">
      <c r="A128" s="567"/>
      <c r="B128" s="134"/>
      <c r="C128" s="572"/>
      <c r="D128" s="765"/>
      <c r="E128" s="765"/>
      <c r="F128" s="766"/>
      <c r="G128" s="767"/>
      <c r="H128" s="766"/>
      <c r="J128" s="567"/>
    </row>
    <row r="129" spans="1:10" s="568" customFormat="1" ht="18" customHeight="1" x14ac:dyDescent="0.25">
      <c r="A129" s="567"/>
      <c r="B129" s="46"/>
      <c r="C129" s="572"/>
      <c r="D129" s="820">
        <f>F129-H129</f>
        <v>136226.56999999995</v>
      </c>
      <c r="E129" s="762"/>
      <c r="F129" s="763">
        <f>SUM(F124:F128)</f>
        <v>840087.5</v>
      </c>
      <c r="G129" s="764"/>
      <c r="H129" s="763">
        <f>SUM(H124:H128)</f>
        <v>703860.93</v>
      </c>
      <c r="J129" s="567"/>
    </row>
    <row r="130" spans="1:10" s="554" customFormat="1" ht="5.0999999999999996" customHeight="1" x14ac:dyDescent="0.25">
      <c r="A130" s="553"/>
      <c r="B130" s="40"/>
      <c r="C130" s="488"/>
      <c r="D130" s="579"/>
      <c r="E130" s="579"/>
      <c r="F130" s="453"/>
      <c r="G130" s="475"/>
      <c r="H130" s="453"/>
      <c r="J130" s="553"/>
    </row>
    <row r="131" spans="1:10" s="554" customFormat="1" ht="18" customHeight="1" thickBot="1" x14ac:dyDescent="0.3">
      <c r="A131" s="553"/>
      <c r="B131" s="40" t="s">
        <v>1775</v>
      </c>
      <c r="C131" s="813" t="s">
        <v>1757</v>
      </c>
      <c r="D131" s="814">
        <f>SUM(D129,D122,D108,D105,D101,D98,D94)</f>
        <v>2174667.2700000005</v>
      </c>
      <c r="E131" s="814"/>
      <c r="F131" s="814">
        <f>F94+F98</f>
        <v>1200503.81</v>
      </c>
      <c r="G131" s="814"/>
      <c r="H131" s="814">
        <f>H94+H98</f>
        <v>1171119.97</v>
      </c>
      <c r="J131" s="553"/>
    </row>
    <row r="132" spans="1:10" s="554" customFormat="1" ht="18" customHeight="1" x14ac:dyDescent="0.25">
      <c r="A132" s="553"/>
      <c r="B132" s="40"/>
      <c r="C132" s="488"/>
      <c r="D132" s="579"/>
      <c r="E132" s="579"/>
      <c r="F132" s="453"/>
      <c r="G132" s="475"/>
      <c r="H132" s="453"/>
      <c r="J132" s="553"/>
    </row>
    <row r="133" spans="1:10" s="554" customFormat="1" ht="18" customHeight="1" x14ac:dyDescent="0.25">
      <c r="A133" s="553"/>
      <c r="B133" s="40">
        <v>26</v>
      </c>
      <c r="C133" s="581" t="s">
        <v>503</v>
      </c>
      <c r="D133" s="579"/>
      <c r="E133" s="579"/>
      <c r="F133" s="453"/>
      <c r="G133" s="475"/>
      <c r="H133" s="453"/>
      <c r="J133" s="553"/>
    </row>
    <row r="134" spans="1:10" s="554" customFormat="1" ht="18" customHeight="1" x14ac:dyDescent="0.25">
      <c r="A134" s="553"/>
      <c r="B134" s="527"/>
      <c r="C134" s="572"/>
      <c r="D134" s="580">
        <f>F134-H134</f>
        <v>0</v>
      </c>
      <c r="E134" s="580"/>
      <c r="F134" s="449">
        <v>0</v>
      </c>
      <c r="G134" s="468"/>
      <c r="H134" s="449">
        <v>0</v>
      </c>
      <c r="J134" s="553"/>
    </row>
    <row r="135" spans="1:10" s="554" customFormat="1" ht="18" customHeight="1" x14ac:dyDescent="0.25">
      <c r="A135" s="553"/>
      <c r="B135" s="40"/>
      <c r="C135" s="488"/>
      <c r="D135" s="579">
        <f>F135-H135</f>
        <v>0</v>
      </c>
      <c r="E135" s="579"/>
      <c r="F135" s="443">
        <f>SUM(F134)</f>
        <v>0</v>
      </c>
      <c r="G135" s="463"/>
      <c r="H135" s="443">
        <f>SUM(H134)</f>
        <v>0</v>
      </c>
      <c r="J135" s="553"/>
    </row>
    <row r="136" spans="1:10" s="554" customFormat="1" ht="18" customHeight="1" x14ac:dyDescent="0.25">
      <c r="A136" s="553"/>
      <c r="B136" s="40">
        <v>27</v>
      </c>
      <c r="C136" s="581" t="s">
        <v>504</v>
      </c>
      <c r="D136" s="579"/>
      <c r="E136" s="579"/>
      <c r="F136" s="443"/>
      <c r="G136" s="463"/>
      <c r="H136" s="443"/>
      <c r="J136" s="553"/>
    </row>
    <row r="137" spans="1:10" s="554" customFormat="1" ht="18" customHeight="1" x14ac:dyDescent="0.25">
      <c r="A137" s="553"/>
      <c r="B137" s="40"/>
      <c r="C137" s="582" t="s">
        <v>1758</v>
      </c>
      <c r="D137" s="583">
        <f>F137-H137</f>
        <v>0</v>
      </c>
      <c r="E137" s="583"/>
      <c r="F137" s="448">
        <f>SCHEDULES!H166</f>
        <v>0</v>
      </c>
      <c r="G137" s="465"/>
      <c r="H137" s="448">
        <f>SCHEDULES!I166</f>
        <v>0</v>
      </c>
      <c r="J137" s="553"/>
    </row>
    <row r="138" spans="1:10" s="554" customFormat="1" ht="18" customHeight="1" x14ac:dyDescent="0.25">
      <c r="A138" s="553"/>
      <c r="B138" s="40"/>
      <c r="C138" s="582" t="s">
        <v>1759</v>
      </c>
      <c r="D138" s="580">
        <f>F138-H138</f>
        <v>0</v>
      </c>
      <c r="E138" s="580"/>
      <c r="F138" s="449">
        <f>SCHEDULES!H195</f>
        <v>0</v>
      </c>
      <c r="G138" s="468"/>
      <c r="H138" s="449">
        <f>SCHEDULES!I195</f>
        <v>0</v>
      </c>
      <c r="J138" s="553"/>
    </row>
    <row r="139" spans="1:10" s="554" customFormat="1" ht="18" customHeight="1" x14ac:dyDescent="0.25">
      <c r="A139" s="553"/>
      <c r="B139" s="40"/>
      <c r="C139" s="488"/>
      <c r="D139" s="579">
        <f>F139-H139</f>
        <v>0</v>
      </c>
      <c r="E139" s="579"/>
      <c r="F139" s="443">
        <f>SUM(F137:F138)</f>
        <v>0</v>
      </c>
      <c r="G139" s="463"/>
      <c r="H139" s="443">
        <f>SUM(H137:H138)</f>
        <v>0</v>
      </c>
      <c r="J139" s="553"/>
    </row>
    <row r="140" spans="1:10" s="554" customFormat="1" ht="18" customHeight="1" x14ac:dyDescent="0.25">
      <c r="A140" s="553"/>
      <c r="B140" s="40" t="s">
        <v>506</v>
      </c>
      <c r="C140" s="581" t="s">
        <v>505</v>
      </c>
      <c r="D140" s="579"/>
      <c r="E140" s="579"/>
      <c r="F140" s="443"/>
      <c r="G140" s="463"/>
      <c r="H140" s="443"/>
      <c r="J140" s="553"/>
    </row>
    <row r="141" spans="1:10" s="554" customFormat="1" ht="18" customHeight="1" x14ac:dyDescent="0.25">
      <c r="A141" s="553"/>
      <c r="B141" s="812"/>
      <c r="C141" s="572" t="s">
        <v>1844</v>
      </c>
      <c r="D141" s="579">
        <f>F141-H141</f>
        <v>0</v>
      </c>
      <c r="E141" s="579"/>
      <c r="F141" s="443">
        <f>'Cash &amp; Bank bal.'!E50</f>
        <v>0</v>
      </c>
      <c r="G141" s="463"/>
      <c r="H141" s="443">
        <f>'Cash &amp; Bank bal.'!G50</f>
        <v>0</v>
      </c>
      <c r="J141" s="553"/>
    </row>
    <row r="142" spans="1:10" s="554" customFormat="1" ht="18" customHeight="1" x14ac:dyDescent="0.25">
      <c r="A142" s="553"/>
      <c r="B142" s="40"/>
      <c r="C142" s="572" t="s">
        <v>1760</v>
      </c>
      <c r="D142" s="580">
        <f>F142-H142</f>
        <v>0</v>
      </c>
      <c r="E142" s="580"/>
      <c r="F142" s="449">
        <f>SCHEDULES!H226</f>
        <v>0</v>
      </c>
      <c r="G142" s="468"/>
      <c r="H142" s="449">
        <f>SCHEDULES!I226</f>
        <v>0</v>
      </c>
      <c r="J142" s="553"/>
    </row>
    <row r="143" spans="1:10" s="554" customFormat="1" ht="18" customHeight="1" x14ac:dyDescent="0.25">
      <c r="A143" s="553"/>
      <c r="B143" s="527"/>
      <c r="C143" s="488"/>
      <c r="D143" s="579">
        <f>F143-H143</f>
        <v>0</v>
      </c>
      <c r="E143" s="579"/>
      <c r="F143" s="443">
        <f>SUM(F141:F142)</f>
        <v>0</v>
      </c>
      <c r="G143" s="443"/>
      <c r="H143" s="443">
        <f>SUM(H141:H142)</f>
        <v>0</v>
      </c>
      <c r="J143" s="553"/>
    </row>
    <row r="144" spans="1:10" s="554" customFormat="1" ht="18" customHeight="1" x14ac:dyDescent="0.25">
      <c r="A144" s="553"/>
      <c r="B144" s="40" t="s">
        <v>510</v>
      </c>
      <c r="C144" s="581" t="s">
        <v>509</v>
      </c>
      <c r="D144" s="579"/>
      <c r="E144" s="579"/>
      <c r="F144" s="443"/>
      <c r="G144" s="463"/>
      <c r="H144" s="443"/>
      <c r="J144" s="553"/>
    </row>
    <row r="145" spans="1:10" s="554" customFormat="1" ht="18" customHeight="1" x14ac:dyDescent="0.25">
      <c r="A145" s="553"/>
      <c r="B145" s="40"/>
      <c r="C145" s="581"/>
      <c r="D145" s="580">
        <f>F145-H145</f>
        <v>0</v>
      </c>
      <c r="E145" s="580"/>
      <c r="F145" s="449">
        <v>0</v>
      </c>
      <c r="G145" s="468"/>
      <c r="H145" s="449">
        <v>0</v>
      </c>
      <c r="J145" s="553"/>
    </row>
    <row r="146" spans="1:10" s="554" customFormat="1" ht="18" customHeight="1" x14ac:dyDescent="0.25">
      <c r="A146" s="553"/>
      <c r="B146" s="40"/>
      <c r="C146" s="488"/>
      <c r="D146" s="579">
        <f>F146-H146</f>
        <v>0</v>
      </c>
      <c r="E146" s="579"/>
      <c r="F146" s="443">
        <v>0</v>
      </c>
      <c r="G146" s="463"/>
      <c r="H146" s="443">
        <v>0</v>
      </c>
      <c r="J146" s="553"/>
    </row>
    <row r="147" spans="1:10" s="554" customFormat="1" ht="18" customHeight="1" x14ac:dyDescent="0.25">
      <c r="A147" s="553"/>
      <c r="B147" s="40">
        <v>29</v>
      </c>
      <c r="C147" s="581" t="s">
        <v>511</v>
      </c>
      <c r="D147" s="579"/>
      <c r="E147" s="579"/>
      <c r="F147" s="443"/>
      <c r="G147" s="463"/>
      <c r="H147" s="443"/>
      <c r="J147" s="553"/>
    </row>
    <row r="148" spans="1:10" s="554" customFormat="1" ht="18" customHeight="1" x14ac:dyDescent="0.25">
      <c r="A148" s="553"/>
      <c r="B148" s="40"/>
      <c r="C148" s="581"/>
      <c r="D148" s="580">
        <f>F148-H148</f>
        <v>0</v>
      </c>
      <c r="E148" s="580"/>
      <c r="F148" s="449">
        <v>0</v>
      </c>
      <c r="G148" s="468"/>
      <c r="H148" s="449">
        <v>0</v>
      </c>
      <c r="J148" s="553"/>
    </row>
    <row r="149" spans="1:10" ht="18" customHeight="1" x14ac:dyDescent="0.25">
      <c r="B149" s="40"/>
      <c r="C149" s="488"/>
      <c r="D149" s="579">
        <f>F149-H149</f>
        <v>0</v>
      </c>
      <c r="E149" s="579"/>
      <c r="F149" s="443">
        <v>0</v>
      </c>
      <c r="G149" s="463"/>
      <c r="H149" s="443">
        <v>0</v>
      </c>
    </row>
    <row r="150" spans="1:10" ht="5.0999999999999996" customHeight="1" x14ac:dyDescent="0.25">
      <c r="B150" s="40"/>
      <c r="C150" s="40"/>
      <c r="D150" s="579"/>
      <c r="E150" s="579"/>
      <c r="F150" s="576"/>
      <c r="G150" s="576"/>
      <c r="H150" s="576"/>
    </row>
    <row r="151" spans="1:10" s="560" customFormat="1" ht="18" customHeight="1" thickBot="1" x14ac:dyDescent="0.3">
      <c r="B151" s="40" t="s">
        <v>1774</v>
      </c>
      <c r="C151" s="813" t="s">
        <v>1761</v>
      </c>
      <c r="D151" s="814">
        <f>D143+D139+D135+D146+D149</f>
        <v>0</v>
      </c>
      <c r="E151" s="814"/>
      <c r="F151" s="814">
        <f>F143+F139+F135+F146+F149</f>
        <v>0</v>
      </c>
      <c r="G151" s="814"/>
      <c r="H151" s="814">
        <f>H143+H139+H135+H146+H149</f>
        <v>0</v>
      </c>
      <c r="I151" s="563"/>
    </row>
    <row r="152" spans="1:10" ht="18" customHeight="1" x14ac:dyDescent="0.25">
      <c r="B152" s="40"/>
      <c r="C152" s="40"/>
      <c r="D152" s="577"/>
      <c r="E152" s="577"/>
      <c r="F152" s="576"/>
      <c r="G152" s="576"/>
      <c r="H152" s="576"/>
    </row>
    <row r="153" spans="1:10" ht="18" customHeight="1" x14ac:dyDescent="0.25">
      <c r="B153" s="40"/>
      <c r="C153" s="40"/>
      <c r="D153" s="577"/>
      <c r="E153" s="577"/>
      <c r="F153" s="576"/>
      <c r="G153" s="576"/>
      <c r="H153" s="576"/>
    </row>
    <row r="154" spans="1:10" ht="18" customHeight="1" x14ac:dyDescent="0.25">
      <c r="B154" s="527"/>
      <c r="C154" s="488"/>
      <c r="D154" s="444"/>
      <c r="E154" s="444"/>
      <c r="F154" s="565"/>
      <c r="G154" s="566"/>
      <c r="H154" s="565"/>
    </row>
    <row r="155" spans="1:10" ht="18" customHeight="1" x14ac:dyDescent="0.25">
      <c r="B155" s="527" t="s">
        <v>1773</v>
      </c>
      <c r="C155" s="575" t="str">
        <f>C35</f>
        <v>Total Receipt</v>
      </c>
      <c r="D155" s="444">
        <f>F155-H155</f>
        <v>-2274732.7300000004</v>
      </c>
      <c r="E155" s="444"/>
      <c r="F155" s="444">
        <f>'Cash Flow '!F15</f>
        <v>4292486.87</v>
      </c>
      <c r="G155" s="444"/>
      <c r="H155" s="444">
        <f>H35</f>
        <v>6567219.6000000006</v>
      </c>
    </row>
    <row r="156" spans="1:10" s="554" customFormat="1" ht="18" customHeight="1" x14ac:dyDescent="0.25">
      <c r="A156" s="553"/>
      <c r="B156" s="761"/>
      <c r="C156" s="590" t="s">
        <v>1796</v>
      </c>
      <c r="D156" s="579">
        <f>F156-H156</f>
        <v>-218.3</v>
      </c>
      <c r="E156" s="579"/>
      <c r="F156" s="443">
        <v>0</v>
      </c>
      <c r="G156" s="444"/>
      <c r="H156" s="443">
        <v>218.3</v>
      </c>
      <c r="J156" s="770"/>
    </row>
    <row r="157" spans="1:10" ht="5.0999999999999996" customHeight="1" x14ac:dyDescent="0.25">
      <c r="B157" s="527"/>
      <c r="C157" s="575"/>
      <c r="D157" s="444"/>
      <c r="E157" s="444"/>
      <c r="F157" s="444"/>
      <c r="G157" s="444"/>
      <c r="H157" s="444"/>
    </row>
    <row r="158" spans="1:10" ht="18" customHeight="1" x14ac:dyDescent="0.25">
      <c r="B158" s="527" t="s">
        <v>1772</v>
      </c>
      <c r="C158" s="488" t="str">
        <f>C89</f>
        <v>Total Payment</v>
      </c>
      <c r="D158" s="444">
        <f>F158-H158</f>
        <v>-396243.71000000089</v>
      </c>
      <c r="E158" s="444"/>
      <c r="F158" s="444">
        <f>F89</f>
        <v>5708518.8300000001</v>
      </c>
      <c r="G158" s="444"/>
      <c r="H158" s="444">
        <f>H89</f>
        <v>6104762.540000001</v>
      </c>
    </row>
    <row r="159" spans="1:10" s="554" customFormat="1" ht="18" customHeight="1" x14ac:dyDescent="0.25">
      <c r="A159" s="553"/>
      <c r="B159" s="761"/>
      <c r="C159" s="488" t="s">
        <v>1797</v>
      </c>
      <c r="D159" s="579">
        <f>F159-H159</f>
        <v>5307.1</v>
      </c>
      <c r="E159" s="579"/>
      <c r="F159" s="443">
        <v>5307.1</v>
      </c>
      <c r="G159" s="463"/>
      <c r="H159" s="443">
        <f>'Cash Flow '!H95</f>
        <v>0</v>
      </c>
      <c r="J159" s="553"/>
    </row>
    <row r="160" spans="1:10" ht="9.9499999999999993" customHeight="1" x14ac:dyDescent="0.25">
      <c r="B160" s="527"/>
      <c r="C160" s="488"/>
      <c r="D160" s="444"/>
      <c r="E160" s="444"/>
      <c r="F160" s="565"/>
      <c r="G160" s="566"/>
      <c r="H160" s="565"/>
    </row>
    <row r="161" spans="2:9" s="560" customFormat="1" ht="17.25" thickBot="1" x14ac:dyDescent="0.3">
      <c r="B161" s="908" t="s">
        <v>1771</v>
      </c>
      <c r="C161" s="909" t="s">
        <v>795</v>
      </c>
      <c r="D161" s="910">
        <f>D155-D158</f>
        <v>-1878489.0199999996</v>
      </c>
      <c r="E161" s="910"/>
      <c r="F161" s="911">
        <f>F155+F156-(F158+F159)</f>
        <v>-1421339.0599999996</v>
      </c>
      <c r="G161" s="910"/>
      <c r="H161" s="910">
        <f>H155-H158-H156</f>
        <v>462238.7599999996</v>
      </c>
      <c r="I161" s="563"/>
    </row>
    <row r="162" spans="2:9" ht="9.9499999999999993" customHeight="1" x14ac:dyDescent="0.25">
      <c r="B162" s="527"/>
      <c r="C162" s="488"/>
      <c r="D162" s="444"/>
      <c r="E162" s="444"/>
      <c r="F162" s="565"/>
      <c r="G162" s="566"/>
      <c r="H162" s="565"/>
    </row>
    <row r="163" spans="2:9" s="567" customFormat="1" x14ac:dyDescent="0.25">
      <c r="B163" s="134"/>
      <c r="C163" s="572" t="s">
        <v>796</v>
      </c>
      <c r="D163" s="571">
        <f>F163+H163</f>
        <v>1847480.88</v>
      </c>
      <c r="E163" s="571"/>
      <c r="F163" s="569">
        <f>'Cash Flow '!F68</f>
        <v>1154859.8199999998</v>
      </c>
      <c r="G163" s="570"/>
      <c r="H163" s="569">
        <f>'Cash Flow '!H68</f>
        <v>692621.06</v>
      </c>
      <c r="I163" s="568"/>
    </row>
    <row r="164" spans="2:9" ht="9.9499999999999993" customHeight="1" x14ac:dyDescent="0.25">
      <c r="B164" s="527"/>
      <c r="C164" s="488"/>
      <c r="D164" s="444"/>
      <c r="E164" s="444"/>
      <c r="F164" s="565"/>
      <c r="G164" s="566"/>
      <c r="H164" s="565"/>
    </row>
    <row r="165" spans="2:9" s="573" customFormat="1" ht="18.75" thickBot="1" x14ac:dyDescent="0.3">
      <c r="B165" s="912"/>
      <c r="C165" s="913" t="s">
        <v>798</v>
      </c>
      <c r="D165" s="914">
        <f>F165+H165</f>
        <v>888380.57999999984</v>
      </c>
      <c r="E165" s="914"/>
      <c r="F165" s="915">
        <f>SUM(F161:F164)</f>
        <v>-266479.23999999976</v>
      </c>
      <c r="G165" s="914"/>
      <c r="H165" s="915">
        <f>SUM(H161:H164)</f>
        <v>1154859.8199999996</v>
      </c>
      <c r="I165" s="574"/>
    </row>
    <row r="166" spans="2:9" x14ac:dyDescent="0.25">
      <c r="B166" s="527"/>
      <c r="C166" s="488"/>
      <c r="D166" s="444"/>
      <c r="E166" s="444"/>
      <c r="F166" s="565"/>
      <c r="G166" s="566"/>
      <c r="H166" s="565"/>
    </row>
    <row r="167" spans="2:9" x14ac:dyDescent="0.25">
      <c r="B167" s="527"/>
      <c r="C167" s="488"/>
      <c r="D167" s="444"/>
      <c r="E167" s="444"/>
      <c r="F167" s="565"/>
      <c r="G167" s="566"/>
      <c r="H167" s="565"/>
    </row>
    <row r="168" spans="2:9" x14ac:dyDescent="0.25">
      <c r="B168" s="527"/>
      <c r="C168" s="488"/>
      <c r="D168" s="444"/>
      <c r="E168" s="444"/>
      <c r="F168" s="565"/>
      <c r="G168" s="566"/>
      <c r="H168" s="565"/>
    </row>
    <row r="169" spans="2:9" x14ac:dyDescent="0.25">
      <c r="B169" s="527"/>
      <c r="C169" s="488" t="str">
        <f>C131</f>
        <v>Total Assets</v>
      </c>
      <c r="D169" s="444">
        <f>D131</f>
        <v>2174667.2700000005</v>
      </c>
      <c r="E169" s="444"/>
      <c r="F169" s="444">
        <f>F131</f>
        <v>1200503.81</v>
      </c>
      <c r="G169" s="444"/>
      <c r="H169" s="444">
        <f>H131</f>
        <v>1171119.97</v>
      </c>
    </row>
    <row r="170" spans="2:9" ht="5.0999999999999996" customHeight="1" x14ac:dyDescent="0.25">
      <c r="B170" s="527"/>
      <c r="C170" s="488"/>
      <c r="D170" s="444"/>
      <c r="E170" s="444"/>
      <c r="F170" s="444"/>
      <c r="G170" s="444"/>
      <c r="H170" s="444"/>
    </row>
    <row r="171" spans="2:9" x14ac:dyDescent="0.25">
      <c r="B171" s="527"/>
      <c r="C171" s="488" t="str">
        <f>C151</f>
        <v>Total Liabilities</v>
      </c>
      <c r="D171" s="444">
        <f>D151</f>
        <v>0</v>
      </c>
      <c r="E171" s="444"/>
      <c r="F171" s="444">
        <f>F151</f>
        <v>0</v>
      </c>
      <c r="G171" s="444"/>
      <c r="H171" s="444">
        <v>0</v>
      </c>
    </row>
    <row r="172" spans="2:9" ht="9.9499999999999993" customHeight="1" x14ac:dyDescent="0.25">
      <c r="B172" s="527"/>
      <c r="C172" s="488"/>
      <c r="D172" s="444"/>
      <c r="E172" s="444"/>
      <c r="F172" s="565"/>
      <c r="G172" s="566"/>
      <c r="H172" s="565"/>
    </row>
    <row r="173" spans="2:9" s="560" customFormat="1" ht="17.25" thickBot="1" x14ac:dyDescent="0.3">
      <c r="B173" s="841" t="s">
        <v>1770</v>
      </c>
      <c r="C173" s="882" t="s">
        <v>514</v>
      </c>
      <c r="D173" s="883">
        <f>D169-D171</f>
        <v>2174667.2700000005</v>
      </c>
      <c r="E173" s="883"/>
      <c r="F173" s="883">
        <f>F169-F171</f>
        <v>1200503.81</v>
      </c>
      <c r="G173" s="883"/>
      <c r="H173" s="883">
        <f>H169-H171</f>
        <v>1171119.97</v>
      </c>
      <c r="I173" s="563"/>
    </row>
    <row r="174" spans="2:9" ht="9.9499999999999993" customHeight="1" x14ac:dyDescent="0.25">
      <c r="B174" s="527"/>
      <c r="C174" s="488"/>
      <c r="D174" s="444"/>
      <c r="E174" s="444"/>
      <c r="F174" s="565"/>
      <c r="G174" s="566"/>
      <c r="H174" s="565"/>
    </row>
    <row r="175" spans="2:9" s="567" customFormat="1" x14ac:dyDescent="0.25">
      <c r="B175" s="134"/>
      <c r="C175" s="572" t="s">
        <v>516</v>
      </c>
      <c r="D175" s="571">
        <f>F175+H175</f>
        <v>491840.9000000013</v>
      </c>
      <c r="E175" s="571"/>
      <c r="F175" s="569">
        <f>'Bal. Sht'!D52</f>
        <v>29383.840000000782</v>
      </c>
      <c r="G175" s="570"/>
      <c r="H175" s="569">
        <f>'Bal. Sht'!F52</f>
        <v>462457.06000000052</v>
      </c>
      <c r="I175" s="568"/>
    </row>
    <row r="176" spans="2:9" s="567" customFormat="1" ht="5.0999999999999996" customHeight="1" x14ac:dyDescent="0.25">
      <c r="B176" s="134"/>
      <c r="C176" s="572"/>
      <c r="D176" s="571"/>
      <c r="E176" s="571"/>
      <c r="F176" s="569"/>
      <c r="G176" s="570"/>
      <c r="H176" s="569"/>
      <c r="I176" s="568"/>
    </row>
    <row r="177" spans="2:9" s="567" customFormat="1" x14ac:dyDescent="0.25">
      <c r="B177" s="134"/>
      <c r="C177" s="572" t="s">
        <v>517</v>
      </c>
      <c r="D177" s="571">
        <f>H177-F177</f>
        <v>-462457.06000000064</v>
      </c>
      <c r="E177" s="571"/>
      <c r="F177" s="569">
        <f>H179</f>
        <v>1171119.9700000007</v>
      </c>
      <c r="G177" s="570"/>
      <c r="H177" s="569">
        <f>'Bal. Sht'!F54</f>
        <v>708662.91</v>
      </c>
      <c r="I177" s="568"/>
    </row>
    <row r="178" spans="2:9" ht="9.9499999999999993" customHeight="1" x14ac:dyDescent="0.25">
      <c r="B178" s="527"/>
      <c r="C178" s="488"/>
      <c r="D178" s="444"/>
      <c r="E178" s="444"/>
      <c r="F178" s="565"/>
      <c r="G178" s="566"/>
      <c r="H178" s="565"/>
    </row>
    <row r="179" spans="2:9" s="560" customFormat="1" ht="17.25" thickBot="1" x14ac:dyDescent="0.3">
      <c r="B179" s="841"/>
      <c r="C179" s="882" t="s">
        <v>518</v>
      </c>
      <c r="D179" s="883">
        <f>F179-H179</f>
        <v>29383.840000000782</v>
      </c>
      <c r="E179" s="883"/>
      <c r="F179" s="455">
        <f>SUM(F175:F178)</f>
        <v>1200503.8100000015</v>
      </c>
      <c r="G179" s="883"/>
      <c r="H179" s="455">
        <f>SUM(H175:H178)</f>
        <v>1171119.9700000007</v>
      </c>
      <c r="I179" s="563"/>
    </row>
    <row r="180" spans="2:9" s="560" customFormat="1" x14ac:dyDescent="0.25">
      <c r="B180" s="941"/>
      <c r="C180" s="488"/>
      <c r="D180" s="444"/>
      <c r="E180" s="444"/>
      <c r="F180" s="443"/>
      <c r="G180" s="444"/>
      <c r="H180" s="443"/>
      <c r="I180" s="563"/>
    </row>
    <row r="181" spans="2:9" s="560" customFormat="1" x14ac:dyDescent="0.25">
      <c r="B181" s="941"/>
      <c r="C181" s="488"/>
      <c r="D181" s="444"/>
      <c r="E181" s="444"/>
      <c r="F181" s="443"/>
      <c r="G181" s="444"/>
      <c r="H181" s="443"/>
      <c r="I181" s="563"/>
    </row>
    <row r="182" spans="2:9" s="560" customFormat="1" x14ac:dyDescent="0.25">
      <c r="B182" s="940" t="s">
        <v>1880</v>
      </c>
      <c r="C182" s="488"/>
      <c r="D182" s="444"/>
      <c r="E182" s="444"/>
      <c r="F182" s="443"/>
      <c r="G182" s="444"/>
      <c r="H182" s="443"/>
      <c r="I182" s="563"/>
    </row>
    <row r="183" spans="2:9" s="560" customFormat="1" x14ac:dyDescent="0.25">
      <c r="B183" s="941"/>
      <c r="C183" s="488"/>
      <c r="D183" s="444"/>
      <c r="E183" s="444"/>
      <c r="F183" s="443"/>
      <c r="G183" s="444"/>
      <c r="H183" s="443"/>
      <c r="I183" s="563"/>
    </row>
    <row r="184" spans="2:9" s="560" customFormat="1" x14ac:dyDescent="0.25">
      <c r="B184" s="940" t="s">
        <v>1902</v>
      </c>
      <c r="C184" s="488"/>
      <c r="D184" s="444"/>
      <c r="E184" s="444"/>
      <c r="F184" s="443"/>
      <c r="G184" s="444"/>
      <c r="H184" s="443"/>
      <c r="I184" s="563"/>
    </row>
    <row r="185" spans="2:9" s="560" customFormat="1" x14ac:dyDescent="0.25">
      <c r="B185" s="941" t="s">
        <v>1903</v>
      </c>
      <c r="C185" s="488"/>
      <c r="D185" s="444"/>
      <c r="E185" s="444"/>
      <c r="F185" s="443"/>
      <c r="G185" s="444"/>
      <c r="H185" s="443"/>
      <c r="I185" s="563"/>
    </row>
    <row r="186" spans="2:9" s="560" customFormat="1" x14ac:dyDescent="0.25">
      <c r="B186" s="941" t="s">
        <v>1904</v>
      </c>
      <c r="C186" s="488"/>
      <c r="D186" s="444"/>
      <c r="E186" s="444"/>
      <c r="F186" s="443"/>
      <c r="G186" s="444"/>
      <c r="H186" s="443"/>
      <c r="I186" s="563"/>
    </row>
    <row r="187" spans="2:9" s="560" customFormat="1" x14ac:dyDescent="0.25">
      <c r="B187" s="941" t="s">
        <v>1905</v>
      </c>
      <c r="C187" s="488"/>
      <c r="D187" s="444"/>
      <c r="E187" s="444"/>
      <c r="F187" s="443"/>
      <c r="G187" s="444"/>
      <c r="H187" s="443"/>
      <c r="I187" s="563"/>
    </row>
    <row r="188" spans="2:9" s="560" customFormat="1" x14ac:dyDescent="0.25">
      <c r="B188" s="941" t="s">
        <v>1906</v>
      </c>
      <c r="C188" s="488"/>
      <c r="D188" s="444"/>
      <c r="E188" s="444"/>
      <c r="F188" s="443"/>
      <c r="G188" s="444"/>
      <c r="H188" s="443"/>
      <c r="I188" s="563"/>
    </row>
    <row r="189" spans="2:9" s="560" customFormat="1" ht="8.25" customHeight="1" x14ac:dyDescent="0.25">
      <c r="B189" s="941"/>
      <c r="C189" s="488"/>
      <c r="D189" s="444"/>
      <c r="E189" s="444"/>
      <c r="F189" s="443"/>
      <c r="G189" s="444"/>
      <c r="H189" s="443"/>
      <c r="I189" s="563"/>
    </row>
    <row r="190" spans="2:9" s="560" customFormat="1" x14ac:dyDescent="0.25">
      <c r="B190" s="941" t="s">
        <v>1907</v>
      </c>
      <c r="C190" s="488"/>
      <c r="D190" s="444"/>
      <c r="E190" s="444"/>
      <c r="F190" s="443"/>
      <c r="G190" s="444"/>
      <c r="H190" s="443"/>
      <c r="I190" s="563"/>
    </row>
    <row r="191" spans="2:9" s="560" customFormat="1" x14ac:dyDescent="0.25">
      <c r="B191" s="941" t="s">
        <v>1910</v>
      </c>
      <c r="C191" s="488"/>
      <c r="D191" s="444"/>
      <c r="E191" s="444"/>
      <c r="F191" s="443"/>
      <c r="G191" s="444"/>
      <c r="H191" s="443"/>
      <c r="I191" s="563"/>
    </row>
    <row r="192" spans="2:9" s="560" customFormat="1" x14ac:dyDescent="0.25">
      <c r="B192" s="941" t="s">
        <v>1908</v>
      </c>
      <c r="C192" s="488"/>
      <c r="D192" s="444"/>
      <c r="E192" s="444"/>
      <c r="F192" s="443"/>
      <c r="G192" s="444"/>
      <c r="H192" s="443"/>
      <c r="I192" s="563"/>
    </row>
    <row r="193" spans="2:9" s="560" customFormat="1" x14ac:dyDescent="0.25">
      <c r="B193" s="941" t="s">
        <v>1909</v>
      </c>
      <c r="C193" s="488"/>
      <c r="D193" s="444"/>
      <c r="E193" s="444"/>
      <c r="F193" s="443"/>
      <c r="G193" s="444"/>
      <c r="H193" s="443"/>
      <c r="I193" s="563"/>
    </row>
    <row r="194" spans="2:9" s="560" customFormat="1" x14ac:dyDescent="0.25">
      <c r="B194" s="941"/>
      <c r="C194" s="488"/>
      <c r="D194" s="444"/>
      <c r="E194" s="444"/>
      <c r="F194" s="443"/>
      <c r="G194" s="444"/>
      <c r="H194" s="443"/>
      <c r="I194" s="563"/>
    </row>
    <row r="195" spans="2:9" s="560" customFormat="1" x14ac:dyDescent="0.25">
      <c r="B195" s="941"/>
      <c r="C195" s="488"/>
      <c r="D195" s="444"/>
      <c r="E195" s="444"/>
      <c r="F195" s="443"/>
      <c r="G195" s="444"/>
      <c r="H195" s="443"/>
      <c r="I195" s="563"/>
    </row>
    <row r="196" spans="2:9" s="560" customFormat="1" x14ac:dyDescent="0.25">
      <c r="B196" s="940" t="s">
        <v>1911</v>
      </c>
      <c r="C196" s="488"/>
      <c r="D196" s="444"/>
      <c r="E196" s="444"/>
      <c r="F196" s="443"/>
      <c r="G196" s="444"/>
      <c r="H196" s="443"/>
      <c r="I196" s="563"/>
    </row>
    <row r="197" spans="2:9" s="560" customFormat="1" x14ac:dyDescent="0.25">
      <c r="B197" s="941" t="s">
        <v>1912</v>
      </c>
      <c r="C197" s="488"/>
      <c r="D197" s="444"/>
      <c r="E197" s="444"/>
      <c r="F197" s="443"/>
      <c r="G197" s="444"/>
      <c r="H197" s="443"/>
      <c r="I197" s="563"/>
    </row>
    <row r="198" spans="2:9" s="560" customFormat="1" x14ac:dyDescent="0.25">
      <c r="B198" s="941" t="s">
        <v>1913</v>
      </c>
      <c r="C198" s="488"/>
      <c r="D198" s="444"/>
      <c r="E198" s="444"/>
      <c r="F198" s="443"/>
      <c r="G198" s="444"/>
      <c r="H198" s="443"/>
      <c r="I198" s="563"/>
    </row>
    <row r="199" spans="2:9" s="560" customFormat="1" x14ac:dyDescent="0.25">
      <c r="B199" s="941"/>
      <c r="C199" s="488"/>
      <c r="D199" s="444"/>
      <c r="E199" s="444"/>
      <c r="F199" s="443"/>
      <c r="G199" s="444"/>
      <c r="H199" s="443"/>
      <c r="I199" s="563"/>
    </row>
    <row r="200" spans="2:9" s="560" customFormat="1" x14ac:dyDescent="0.25">
      <c r="B200" s="941" t="s">
        <v>1914</v>
      </c>
      <c r="C200" s="488"/>
      <c r="D200" s="444"/>
      <c r="E200" s="444"/>
      <c r="F200" s="443"/>
      <c r="G200" s="444"/>
      <c r="H200" s="443"/>
      <c r="I200" s="563"/>
    </row>
    <row r="201" spans="2:9" s="560" customFormat="1" x14ac:dyDescent="0.25">
      <c r="B201" s="941"/>
      <c r="C201" s="488"/>
      <c r="D201" s="444"/>
      <c r="E201" s="444"/>
      <c r="F201" s="443"/>
      <c r="G201" s="444"/>
      <c r="H201" s="443"/>
      <c r="I201" s="563"/>
    </row>
    <row r="202" spans="2:9" s="560" customFormat="1" x14ac:dyDescent="0.25">
      <c r="B202" s="941"/>
      <c r="C202" s="488"/>
      <c r="D202" s="444"/>
      <c r="E202" s="444"/>
      <c r="F202" s="443"/>
      <c r="G202" s="444"/>
      <c r="H202" s="443"/>
      <c r="I202" s="563"/>
    </row>
    <row r="203" spans="2:9" s="560" customFormat="1" x14ac:dyDescent="0.25">
      <c r="B203" s="941"/>
      <c r="C203" s="954" t="s">
        <v>488</v>
      </c>
      <c r="D203" s="952"/>
      <c r="E203" s="444"/>
      <c r="F203" s="952">
        <v>2016</v>
      </c>
      <c r="G203" s="444"/>
      <c r="H203" s="443"/>
      <c r="I203" s="563"/>
    </row>
    <row r="204" spans="2:9" s="560" customFormat="1" x14ac:dyDescent="0.25">
      <c r="B204" s="941"/>
      <c r="C204" s="488" t="s">
        <v>1899</v>
      </c>
      <c r="D204" s="463"/>
      <c r="E204" s="444"/>
      <c r="F204" s="463">
        <v>7335575.9100000001</v>
      </c>
      <c r="G204" s="444"/>
      <c r="H204" s="443"/>
      <c r="I204" s="563"/>
    </row>
    <row r="205" spans="2:9" s="560" customFormat="1" x14ac:dyDescent="0.25">
      <c r="B205" s="941"/>
      <c r="C205" s="488" t="s">
        <v>1881</v>
      </c>
      <c r="D205" s="463"/>
      <c r="E205" s="444"/>
      <c r="F205" s="463">
        <v>6164455.9400000004</v>
      </c>
      <c r="G205" s="444"/>
      <c r="H205" s="443"/>
      <c r="I205" s="563"/>
    </row>
    <row r="206" spans="2:9" s="560" customFormat="1" ht="17.25" thickBot="1" x14ac:dyDescent="0.3">
      <c r="B206" s="941"/>
      <c r="C206" s="488"/>
      <c r="D206" s="463"/>
      <c r="E206" s="444"/>
      <c r="F206" s="953">
        <f>F204-F205</f>
        <v>1171119.9699999997</v>
      </c>
      <c r="G206" s="444"/>
      <c r="H206" s="443"/>
      <c r="I206" s="563"/>
    </row>
    <row r="207" spans="2:9" s="560" customFormat="1" x14ac:dyDescent="0.25">
      <c r="B207" s="941"/>
      <c r="C207" s="488"/>
      <c r="D207" s="444"/>
      <c r="E207" s="444"/>
      <c r="F207" s="443"/>
      <c r="G207" s="444"/>
      <c r="H207" s="443"/>
      <c r="I207" s="563"/>
    </row>
    <row r="208" spans="2:9" s="560" customFormat="1" x14ac:dyDescent="0.25">
      <c r="B208" s="941"/>
      <c r="C208" s="488"/>
      <c r="D208" s="444"/>
      <c r="E208" s="444"/>
      <c r="F208" s="443"/>
      <c r="G208" s="444"/>
      <c r="H208" s="443"/>
      <c r="I208" s="563"/>
    </row>
    <row r="209" spans="2:9" s="560" customFormat="1" x14ac:dyDescent="0.25">
      <c r="B209" s="941" t="s">
        <v>1915</v>
      </c>
      <c r="C209" s="488"/>
      <c r="D209" s="952"/>
      <c r="E209" s="444"/>
      <c r="F209" s="952">
        <v>2016</v>
      </c>
      <c r="G209" s="444"/>
      <c r="H209" s="443"/>
      <c r="I209" s="563"/>
    </row>
    <row r="210" spans="2:9" s="560" customFormat="1" x14ac:dyDescent="0.25">
      <c r="B210" s="941"/>
      <c r="C210" s="488"/>
      <c r="D210" s="444"/>
      <c r="E210" s="444"/>
      <c r="F210" s="444"/>
      <c r="G210" s="444"/>
      <c r="H210" s="443"/>
      <c r="I210" s="563"/>
    </row>
    <row r="211" spans="2:9" s="560" customFormat="1" x14ac:dyDescent="0.25">
      <c r="B211" s="941"/>
      <c r="C211" s="488" t="s">
        <v>1900</v>
      </c>
      <c r="D211" s="463"/>
      <c r="E211" s="444"/>
      <c r="F211" s="463">
        <v>7335575.9100000001</v>
      </c>
      <c r="G211" s="444"/>
      <c r="H211" s="443"/>
      <c r="I211" s="563"/>
    </row>
    <row r="212" spans="2:9" s="560" customFormat="1" x14ac:dyDescent="0.25">
      <c r="B212" s="941"/>
      <c r="C212" s="488" t="s">
        <v>1881</v>
      </c>
      <c r="D212" s="463"/>
      <c r="E212" s="444"/>
      <c r="F212" s="463">
        <v>6164455.9400000004</v>
      </c>
      <c r="G212" s="444"/>
      <c r="H212" s="443"/>
      <c r="I212" s="563"/>
    </row>
    <row r="213" spans="2:9" s="560" customFormat="1" ht="17.25" thickBot="1" x14ac:dyDescent="0.3">
      <c r="B213" s="941"/>
      <c r="C213" s="488" t="s">
        <v>1882</v>
      </c>
      <c r="D213" s="463"/>
      <c r="E213" s="444"/>
      <c r="F213" s="953">
        <f>F211-F212</f>
        <v>1171119.9699999997</v>
      </c>
      <c r="G213" s="444"/>
      <c r="H213" s="443"/>
      <c r="I213" s="563"/>
    </row>
    <row r="214" spans="2:9" s="560" customFormat="1" x14ac:dyDescent="0.25">
      <c r="B214" s="941"/>
      <c r="C214" s="488"/>
      <c r="D214" s="444"/>
      <c r="E214" s="444"/>
      <c r="F214" s="443"/>
      <c r="G214" s="444"/>
      <c r="H214" s="443"/>
      <c r="I214" s="563"/>
    </row>
    <row r="215" spans="2:9" s="560" customFormat="1" x14ac:dyDescent="0.25">
      <c r="B215" s="941"/>
      <c r="C215" s="488"/>
      <c r="D215" s="444"/>
      <c r="E215" s="444"/>
      <c r="F215" s="443"/>
      <c r="G215" s="444"/>
      <c r="H215" s="443"/>
      <c r="I215" s="563"/>
    </row>
    <row r="216" spans="2:9" s="560" customFormat="1" x14ac:dyDescent="0.25">
      <c r="B216" s="941"/>
      <c r="C216" s="488"/>
      <c r="D216" s="444"/>
      <c r="E216" s="444"/>
      <c r="F216" s="443"/>
      <c r="G216" s="444"/>
      <c r="H216" s="443"/>
      <c r="I216" s="563"/>
    </row>
    <row r="217" spans="2:9" s="560" customFormat="1" x14ac:dyDescent="0.25">
      <c r="B217" s="941" t="s">
        <v>1916</v>
      </c>
      <c r="C217" s="488"/>
      <c r="D217" s="952">
        <v>2017</v>
      </c>
      <c r="E217" s="444"/>
      <c r="F217" s="952">
        <v>2016</v>
      </c>
      <c r="G217" s="444"/>
      <c r="H217" s="443"/>
      <c r="I217" s="563"/>
    </row>
    <row r="218" spans="2:9" s="560" customFormat="1" x14ac:dyDescent="0.25">
      <c r="B218" s="941"/>
      <c r="C218" s="488"/>
      <c r="D218" s="444"/>
      <c r="E218" s="444"/>
      <c r="F218" s="443"/>
      <c r="G218" s="444"/>
      <c r="H218" s="443"/>
      <c r="I218" s="563"/>
    </row>
    <row r="219" spans="2:9" s="560" customFormat="1" x14ac:dyDescent="0.25">
      <c r="B219" s="941" t="s">
        <v>1917</v>
      </c>
      <c r="C219" s="488"/>
      <c r="D219" s="463">
        <v>7469651.8700000001</v>
      </c>
      <c r="E219" s="444"/>
      <c r="F219" s="463">
        <v>5460595.0099999998</v>
      </c>
      <c r="G219" s="444"/>
      <c r="H219" s="443"/>
      <c r="I219" s="563"/>
    </row>
    <row r="220" spans="2:9" s="560" customFormat="1" x14ac:dyDescent="0.25">
      <c r="B220" s="941" t="s">
        <v>1918</v>
      </c>
      <c r="C220" s="488"/>
      <c r="D220" s="463">
        <v>840087.5</v>
      </c>
      <c r="E220" s="444"/>
      <c r="F220" s="463">
        <v>703860.93</v>
      </c>
      <c r="G220" s="444"/>
      <c r="H220" s="443"/>
      <c r="I220" s="563"/>
    </row>
    <row r="221" spans="2:9" s="560" customFormat="1" ht="17.25" thickBot="1" x14ac:dyDescent="0.3">
      <c r="B221" s="941"/>
      <c r="C221" s="488"/>
      <c r="D221" s="953">
        <f>D219+D220</f>
        <v>8309739.3700000001</v>
      </c>
      <c r="E221" s="444"/>
      <c r="F221" s="953">
        <f>F219+F220</f>
        <v>6164455.9399999995</v>
      </c>
      <c r="G221" s="444"/>
      <c r="H221" s="443"/>
      <c r="I221" s="563"/>
    </row>
    <row r="222" spans="2:9" s="560" customFormat="1" x14ac:dyDescent="0.25">
      <c r="B222" s="941"/>
      <c r="C222" s="488"/>
      <c r="D222" s="444"/>
      <c r="E222" s="444"/>
      <c r="F222" s="443"/>
      <c r="G222" s="444"/>
      <c r="H222" s="443"/>
      <c r="I222" s="563"/>
    </row>
    <row r="223" spans="2:9" s="560" customFormat="1" x14ac:dyDescent="0.25">
      <c r="B223" s="940"/>
      <c r="C223" s="581"/>
      <c r="D223" s="951"/>
      <c r="E223" s="951"/>
      <c r="F223" s="453"/>
      <c r="G223" s="951"/>
      <c r="H223" s="453"/>
      <c r="I223" s="563"/>
    </row>
    <row r="224" spans="2:9" s="560" customFormat="1" x14ac:dyDescent="0.25">
      <c r="B224" s="940"/>
      <c r="C224" s="581"/>
      <c r="D224" s="951"/>
      <c r="E224" s="951"/>
      <c r="F224" s="453"/>
      <c r="G224" s="951"/>
      <c r="H224" s="453"/>
      <c r="I224" s="563"/>
    </row>
    <row r="225" spans="1:9" s="560" customFormat="1" x14ac:dyDescent="0.25">
      <c r="B225" s="940"/>
      <c r="C225" s="581"/>
      <c r="D225" s="951"/>
      <c r="E225" s="951"/>
      <c r="F225" s="453"/>
      <c r="G225" s="951"/>
      <c r="H225" s="453"/>
      <c r="I225" s="563"/>
    </row>
    <row r="226" spans="1:9" x14ac:dyDescent="0.25">
      <c r="A226" s="560"/>
      <c r="B226" s="134"/>
      <c r="C226" s="134"/>
      <c r="D226" s="562"/>
      <c r="E226" s="562"/>
      <c r="F226" s="562"/>
      <c r="G226" s="562"/>
      <c r="H226" s="562"/>
      <c r="I226" s="560"/>
    </row>
    <row r="227" spans="1:9" x14ac:dyDescent="0.25">
      <c r="A227" s="560"/>
      <c r="B227" s="560"/>
      <c r="C227" s="560"/>
      <c r="D227" s="561"/>
      <c r="E227" s="561"/>
      <c r="F227" s="939">
        <f>F173-F179</f>
        <v>0</v>
      </c>
      <c r="G227" s="561"/>
      <c r="H227" s="939">
        <f>H173-H179</f>
        <v>0</v>
      </c>
      <c r="I227" s="560"/>
    </row>
    <row r="228" spans="1:9" x14ac:dyDescent="0.25">
      <c r="B228" s="553"/>
      <c r="C228" s="553"/>
      <c r="D228" s="556"/>
      <c r="E228" s="556"/>
      <c r="F228" s="556"/>
      <c r="H228" s="556"/>
    </row>
    <row r="229" spans="1:9" x14ac:dyDescent="0.25">
      <c r="B229" s="553"/>
      <c r="C229" s="553"/>
      <c r="D229" s="556"/>
      <c r="E229" s="556"/>
      <c r="F229" s="556"/>
      <c r="H229" s="556"/>
    </row>
    <row r="230" spans="1:9" x14ac:dyDescent="0.25">
      <c r="B230" s="553"/>
      <c r="C230" s="553"/>
      <c r="D230" s="556"/>
      <c r="E230" s="556"/>
      <c r="F230" s="556"/>
      <c r="H230" s="556"/>
    </row>
    <row r="231" spans="1:9" x14ac:dyDescent="0.25">
      <c r="B231" s="553"/>
      <c r="C231" s="553"/>
      <c r="D231" s="556"/>
      <c r="E231" s="556"/>
      <c r="F231" s="556"/>
      <c r="H231" s="556"/>
    </row>
    <row r="232" spans="1:9" x14ac:dyDescent="0.25">
      <c r="B232" s="553"/>
      <c r="C232" s="553"/>
      <c r="D232" s="556"/>
      <c r="E232" s="556"/>
      <c r="F232" s="556"/>
      <c r="H232" s="556"/>
    </row>
    <row r="233" spans="1:9" x14ac:dyDescent="0.25">
      <c r="B233" s="553"/>
      <c r="C233" s="553"/>
      <c r="D233" s="556"/>
      <c r="E233" s="556"/>
      <c r="F233" s="556"/>
      <c r="H233" s="556"/>
    </row>
    <row r="234" spans="1:9" x14ac:dyDescent="0.25">
      <c r="B234" s="553"/>
      <c r="C234" s="553"/>
      <c r="D234" s="556"/>
      <c r="E234" s="556"/>
      <c r="F234" s="556"/>
      <c r="H234" s="556"/>
    </row>
  </sheetData>
  <protectedRanges>
    <protectedRange sqref="H38:H41 H44:H54 H57 H60 H63 H66 H69 H142 H81:H86 H92:H93 H96:H97 H103:H104 H107 H134 H137:H138 H72:H78 H27:H33 H20:H25 H156" name="Range1"/>
  </protectedRanges>
  <mergeCells count="4">
    <mergeCell ref="B2:H2"/>
    <mergeCell ref="B3:H3"/>
    <mergeCell ref="B6:B7"/>
    <mergeCell ref="D6:D7"/>
  </mergeCells>
  <printOptions horizontalCentered="1"/>
  <pageMargins left="0.35433070866141736" right="0.31496062992125984" top="0.47244094488188981" bottom="0.43307086614173229" header="0.27559055118110237" footer="0.27559055118110237"/>
  <pageSetup scale="80" orientation="portrait" r:id="rId1"/>
  <headerFooter>
    <oddFooter>&amp;L&amp;8&amp;D&amp;C&amp;8MAcFINSOFT ~ LOCAL GOV'T ACCOUNTING SOFTWARE~~~By D-R-V Consult Gh Ltd.&amp;R&amp;9Page&amp;P of &amp;[Page 4]</oddFooter>
  </headerFooter>
  <rowBreaks count="3" manualBreakCount="3">
    <brk id="55" min="1" max="7" man="1"/>
    <brk id="105" min="1" max="7" man="1"/>
    <brk id="153" min="1" max="7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2:G136"/>
  <sheetViews>
    <sheetView showGridLines="0" zoomScaleSheetLayoutView="70" workbookViewId="0">
      <pane xSplit="1" ySplit="8" topLeftCell="B120" activePane="bottomRight" state="frozen"/>
      <selection pane="topRight" activeCell="B1" sqref="B1"/>
      <selection pane="bottomLeft" activeCell="A9" sqref="A9"/>
      <selection pane="bottomRight" activeCell="B3" sqref="B3:F3"/>
    </sheetView>
  </sheetViews>
  <sheetFormatPr defaultRowHeight="16.5" x14ac:dyDescent="0.25"/>
  <cols>
    <col min="1" max="1" width="7.7109375" style="461" customWidth="1"/>
    <col min="2" max="2" width="9.140625" style="482" customWidth="1"/>
    <col min="3" max="3" width="44.42578125" style="439" customWidth="1"/>
    <col min="4" max="4" width="21.7109375" style="483" customWidth="1"/>
    <col min="5" max="5" width="5.42578125" style="461" customWidth="1"/>
    <col min="6" max="6" width="21.7109375" style="483" customWidth="1"/>
    <col min="7" max="7" width="9.140625" style="439"/>
    <col min="8" max="8" width="14" style="461" customWidth="1"/>
    <col min="9" max="16384" width="9.140625" style="461"/>
  </cols>
  <sheetData>
    <row r="2" spans="2:6" ht="18" customHeight="1" x14ac:dyDescent="0.25">
      <c r="B2" s="983" t="s">
        <v>1707</v>
      </c>
      <c r="C2" s="983"/>
      <c r="D2" s="983"/>
      <c r="E2" s="983"/>
      <c r="F2" s="983"/>
    </row>
    <row r="3" spans="2:6" ht="18" customHeight="1" x14ac:dyDescent="0.25">
      <c r="B3" s="984" t="str">
        <f>'Bal. Sheet'!B5:F5</f>
        <v>31st DECEMBER 2013 AND 2014</v>
      </c>
      <c r="C3" s="984"/>
      <c r="D3" s="984"/>
      <c r="E3" s="984"/>
      <c r="F3" s="984"/>
    </row>
    <row r="4" spans="2:6" ht="5.0999999999999996" customHeight="1" x14ac:dyDescent="0.25">
      <c r="B4" s="440"/>
      <c r="C4" s="440"/>
      <c r="D4" s="440"/>
      <c r="E4" s="440"/>
      <c r="F4" s="440"/>
    </row>
    <row r="5" spans="2:6" ht="9.9499999999999993" customHeight="1" x14ac:dyDescent="0.25">
      <c r="B5" s="123"/>
      <c r="C5" s="123"/>
      <c r="D5" s="123"/>
      <c r="E5" s="123"/>
      <c r="F5" s="123"/>
    </row>
    <row r="6" spans="2:6" ht="5.0999999999999996" customHeight="1" x14ac:dyDescent="0.25">
      <c r="B6" s="40"/>
      <c r="C6" s="123"/>
      <c r="D6" s="132"/>
      <c r="E6" s="441"/>
      <c r="F6" s="132"/>
    </row>
    <row r="7" spans="2:6" ht="18" customHeight="1" x14ac:dyDescent="0.25">
      <c r="B7" s="989" t="s">
        <v>1708</v>
      </c>
      <c r="C7" s="499"/>
      <c r="D7" s="500">
        <v>2014</v>
      </c>
      <c r="E7" s="501"/>
      <c r="F7" s="500">
        <v>2013</v>
      </c>
    </row>
    <row r="8" spans="2:6" ht="18" customHeight="1" thickBot="1" x14ac:dyDescent="0.3">
      <c r="B8" s="990"/>
      <c r="C8" s="502"/>
      <c r="D8" s="503" t="s">
        <v>487</v>
      </c>
      <c r="E8" s="503"/>
      <c r="F8" s="504" t="s">
        <v>487</v>
      </c>
    </row>
    <row r="9" spans="2:6" ht="5.0999999999999996" customHeight="1" x14ac:dyDescent="0.25">
      <c r="B9" s="40"/>
      <c r="C9" s="123"/>
      <c r="D9" s="39"/>
      <c r="E9" s="433"/>
      <c r="F9" s="42"/>
    </row>
    <row r="10" spans="2:6" ht="18" customHeight="1" x14ac:dyDescent="0.25">
      <c r="B10" s="40">
        <v>2</v>
      </c>
      <c r="C10" s="442" t="s">
        <v>537</v>
      </c>
      <c r="D10" s="443">
        <f>Summarys!I41</f>
        <v>170579.21000000002</v>
      </c>
      <c r="E10" s="444"/>
      <c r="F10" s="443">
        <f>Summarys!M41</f>
        <v>125766.84</v>
      </c>
    </row>
    <row r="11" spans="2:6" ht="5.0999999999999996" customHeight="1" x14ac:dyDescent="0.25">
      <c r="B11" s="40"/>
      <c r="C11" s="442"/>
      <c r="D11" s="443"/>
      <c r="E11" s="444"/>
      <c r="F11" s="443"/>
    </row>
    <row r="12" spans="2:6" ht="18" customHeight="1" x14ac:dyDescent="0.25">
      <c r="B12" s="40">
        <v>3</v>
      </c>
      <c r="C12" s="445" t="s">
        <v>748</v>
      </c>
      <c r="D12" s="443"/>
      <c r="E12" s="444"/>
      <c r="F12" s="443"/>
    </row>
    <row r="13" spans="2:6" ht="18" customHeight="1" x14ac:dyDescent="0.25">
      <c r="B13" s="40"/>
      <c r="C13" s="446" t="s">
        <v>1709</v>
      </c>
      <c r="D13" s="443">
        <f>Summarys!I53</f>
        <v>182943.86</v>
      </c>
      <c r="E13" s="444"/>
      <c r="F13" s="443">
        <f>Summarys!M53</f>
        <v>88073.53</v>
      </c>
    </row>
    <row r="14" spans="2:6" ht="5.0999999999999996" customHeight="1" x14ac:dyDescent="0.25">
      <c r="B14" s="40"/>
      <c r="C14" s="445"/>
      <c r="D14" s="443"/>
      <c r="E14" s="444"/>
      <c r="F14" s="443"/>
    </row>
    <row r="15" spans="2:6" ht="18" customHeight="1" x14ac:dyDescent="0.25">
      <c r="B15" s="40">
        <v>4</v>
      </c>
      <c r="C15" s="442" t="s">
        <v>749</v>
      </c>
      <c r="D15" s="443"/>
      <c r="E15" s="444"/>
      <c r="F15" s="443"/>
    </row>
    <row r="16" spans="2:6" ht="18" customHeight="1" x14ac:dyDescent="0.25">
      <c r="B16" s="40"/>
      <c r="C16" s="447" t="s">
        <v>1710</v>
      </c>
      <c r="D16" s="448">
        <f>Summarys!I56</f>
        <v>133085</v>
      </c>
      <c r="E16" s="443"/>
      <c r="F16" s="448">
        <f>Summarys!M56</f>
        <v>117723.5</v>
      </c>
    </row>
    <row r="17" spans="2:6" ht="18" customHeight="1" x14ac:dyDescent="0.25">
      <c r="B17" s="40"/>
      <c r="C17" s="447" t="s">
        <v>1711</v>
      </c>
      <c r="D17" s="449">
        <f>Summarys!I57</f>
        <v>28429.5</v>
      </c>
      <c r="E17" s="450"/>
      <c r="F17" s="449">
        <f>Summarys!M57</f>
        <v>15387</v>
      </c>
    </row>
    <row r="18" spans="2:6" ht="18" customHeight="1" x14ac:dyDescent="0.25">
      <c r="B18" s="40"/>
      <c r="C18" s="447"/>
      <c r="D18" s="443">
        <f>SUM(D16:D17)</f>
        <v>161514.5</v>
      </c>
      <c r="E18" s="444"/>
      <c r="F18" s="443">
        <f>SUM(F16:F17)</f>
        <v>133110.5</v>
      </c>
    </row>
    <row r="19" spans="2:6" ht="5.0999999999999996" customHeight="1" x14ac:dyDescent="0.25">
      <c r="B19" s="40"/>
      <c r="C19" s="447"/>
      <c r="D19" s="443"/>
      <c r="E19" s="444"/>
      <c r="F19" s="443"/>
    </row>
    <row r="20" spans="2:6" ht="18" customHeight="1" x14ac:dyDescent="0.25">
      <c r="B20" s="40">
        <v>5</v>
      </c>
      <c r="C20" s="451" t="s">
        <v>541</v>
      </c>
      <c r="D20" s="443">
        <f>Summarys!I55</f>
        <v>138819</v>
      </c>
      <c r="E20" s="444"/>
      <c r="F20" s="443">
        <f>Summarys!M55</f>
        <v>129752</v>
      </c>
    </row>
    <row r="21" spans="2:6" ht="5.0999999999999996" customHeight="1" x14ac:dyDescent="0.25">
      <c r="B21" s="40"/>
      <c r="C21" s="451"/>
      <c r="D21" s="443"/>
      <c r="E21" s="444"/>
      <c r="F21" s="443"/>
    </row>
    <row r="22" spans="2:6" ht="18" customHeight="1" x14ac:dyDescent="0.25">
      <c r="B22" s="40">
        <v>6</v>
      </c>
      <c r="C22" s="442" t="s">
        <v>750</v>
      </c>
      <c r="D22" s="443">
        <f>Summarys!I54</f>
        <v>35908</v>
      </c>
      <c r="E22" s="444"/>
      <c r="F22" s="443">
        <f>Summarys!M54</f>
        <v>10204</v>
      </c>
    </row>
    <row r="23" spans="2:6" ht="5.0999999999999996" customHeight="1" x14ac:dyDescent="0.25">
      <c r="B23" s="40"/>
      <c r="C23" s="442"/>
      <c r="D23" s="443"/>
      <c r="E23" s="444"/>
      <c r="F23" s="443"/>
    </row>
    <row r="24" spans="2:6" ht="18" customHeight="1" x14ac:dyDescent="0.25">
      <c r="B24" s="40">
        <v>7</v>
      </c>
      <c r="C24" s="451" t="s">
        <v>452</v>
      </c>
      <c r="D24" s="443"/>
      <c r="E24" s="444"/>
      <c r="F24" s="443"/>
    </row>
    <row r="25" spans="2:6" ht="18" customHeight="1" x14ac:dyDescent="0.25">
      <c r="B25" s="40"/>
      <c r="C25" s="452" t="s">
        <v>1712</v>
      </c>
      <c r="D25" s="443">
        <f>Summarys!I47</f>
        <v>5018692.24</v>
      </c>
      <c r="E25" s="444"/>
      <c r="F25" s="443">
        <f>Summarys!M47</f>
        <v>6046976</v>
      </c>
    </row>
    <row r="26" spans="2:6" ht="5.0999999999999996" customHeight="1" x14ac:dyDescent="0.25">
      <c r="B26" s="40"/>
      <c r="C26" s="451"/>
      <c r="D26" s="443"/>
      <c r="E26" s="444"/>
      <c r="F26" s="453"/>
    </row>
    <row r="27" spans="2:6" ht="18" customHeight="1" x14ac:dyDescent="0.25">
      <c r="B27" s="40">
        <v>8</v>
      </c>
      <c r="C27" s="442" t="s">
        <v>751</v>
      </c>
      <c r="D27" s="443">
        <v>0</v>
      </c>
      <c r="E27" s="444"/>
      <c r="F27" s="443">
        <v>0</v>
      </c>
    </row>
    <row r="28" spans="2:6" ht="5.0999999999999996" customHeight="1" x14ac:dyDescent="0.25">
      <c r="B28" s="40"/>
      <c r="C28" s="442"/>
      <c r="D28" s="443"/>
      <c r="E28" s="444"/>
      <c r="F28" s="443"/>
    </row>
    <row r="29" spans="2:6" ht="18" customHeight="1" x14ac:dyDescent="0.25">
      <c r="B29" s="40">
        <v>9</v>
      </c>
      <c r="C29" s="451" t="s">
        <v>364</v>
      </c>
      <c r="D29" s="443">
        <f>Summarys!I58</f>
        <v>29445.86</v>
      </c>
      <c r="E29" s="444"/>
      <c r="F29" s="443">
        <f>Summarys!M58</f>
        <v>33336.730000000003</v>
      </c>
    </row>
    <row r="30" spans="2:6" ht="5.0999999999999996" customHeight="1" x14ac:dyDescent="0.25">
      <c r="B30" s="40"/>
      <c r="C30" s="451"/>
      <c r="D30" s="443"/>
      <c r="E30" s="444"/>
      <c r="F30" s="443"/>
    </row>
    <row r="31" spans="2:6" ht="18" customHeight="1" thickBot="1" x14ac:dyDescent="0.3">
      <c r="B31" s="432"/>
      <c r="C31" s="454" t="s">
        <v>1713</v>
      </c>
      <c r="D31" s="455">
        <f>SUM(D29+D27+D25+D22+D20+D18+D13+D10)</f>
        <v>5737902.6700000009</v>
      </c>
      <c r="E31" s="455"/>
      <c r="F31" s="455">
        <f>SUM(F29+F27+F25+F22+F20+F18+F13+F10)</f>
        <v>6567219.6000000006</v>
      </c>
    </row>
    <row r="32" spans="2:6" ht="18" customHeight="1" x14ac:dyDescent="0.25">
      <c r="B32" s="40"/>
      <c r="C32" s="456"/>
      <c r="D32" s="443"/>
      <c r="E32" s="444"/>
      <c r="F32" s="443"/>
    </row>
    <row r="33" spans="2:6" ht="18" customHeight="1" x14ac:dyDescent="0.25">
      <c r="B33" s="40">
        <v>10</v>
      </c>
      <c r="C33" s="442" t="s">
        <v>444</v>
      </c>
      <c r="D33" s="443"/>
      <c r="E33" s="444"/>
      <c r="F33" s="443"/>
    </row>
    <row r="34" spans="2:6" ht="18" customHeight="1" x14ac:dyDescent="0.25">
      <c r="B34" s="40"/>
      <c r="C34" s="447" t="s">
        <v>1714</v>
      </c>
      <c r="D34" s="448">
        <f>Summarys!I103</f>
        <v>1445415.8</v>
      </c>
      <c r="E34" s="448"/>
      <c r="F34" s="448">
        <f>Summarys!M103</f>
        <v>651773.66</v>
      </c>
    </row>
    <row r="35" spans="2:6" ht="18" customHeight="1" x14ac:dyDescent="0.25">
      <c r="B35" s="40"/>
      <c r="C35" s="447" t="s">
        <v>1715</v>
      </c>
      <c r="D35" s="448">
        <f>Summarys!I104</f>
        <v>122724.42</v>
      </c>
      <c r="E35" s="448"/>
      <c r="F35" s="448">
        <f>Summarys!M104</f>
        <v>83186.179999999993</v>
      </c>
    </row>
    <row r="36" spans="2:6" ht="18" customHeight="1" x14ac:dyDescent="0.25">
      <c r="B36" s="40"/>
      <c r="C36" s="447" t="s">
        <v>1716</v>
      </c>
      <c r="D36" s="448">
        <f>Summarys!I105</f>
        <v>59500.28</v>
      </c>
      <c r="E36" s="448"/>
      <c r="F36" s="448">
        <f>Summarys!M105</f>
        <v>42981.8</v>
      </c>
    </row>
    <row r="37" spans="2:6" ht="18" customHeight="1" x14ac:dyDescent="0.25">
      <c r="B37" s="40"/>
      <c r="C37" s="447" t="s">
        <v>1717</v>
      </c>
      <c r="D37" s="449">
        <f>Summarys!I106</f>
        <v>3990.2</v>
      </c>
      <c r="E37" s="449"/>
      <c r="F37" s="449">
        <f>Summarys!M106</f>
        <v>0</v>
      </c>
    </row>
    <row r="38" spans="2:6" ht="18" customHeight="1" x14ac:dyDescent="0.25">
      <c r="B38" s="40"/>
      <c r="C38" s="447"/>
      <c r="D38" s="443">
        <f>SUM(D34:D37)</f>
        <v>1631630.7</v>
      </c>
      <c r="E38" s="444"/>
      <c r="F38" s="443">
        <f>SUM(F34:F37)</f>
        <v>777941.64000000013</v>
      </c>
    </row>
    <row r="39" spans="2:6" ht="18" customHeight="1" x14ac:dyDescent="0.25">
      <c r="B39" s="40">
        <v>11</v>
      </c>
      <c r="C39" s="451" t="s">
        <v>752</v>
      </c>
      <c r="D39" s="443"/>
      <c r="E39" s="444"/>
      <c r="F39" s="443"/>
    </row>
    <row r="40" spans="2:6" ht="18" customHeight="1" x14ac:dyDescent="0.25">
      <c r="B40" s="40"/>
      <c r="C40" s="457" t="s">
        <v>1718</v>
      </c>
      <c r="D40" s="448">
        <f>Summarys!I112</f>
        <v>148975.34</v>
      </c>
      <c r="E40" s="448"/>
      <c r="F40" s="448">
        <f>Summarys!M112</f>
        <v>169497.81</v>
      </c>
    </row>
    <row r="41" spans="2:6" ht="18" customHeight="1" x14ac:dyDescent="0.25">
      <c r="B41" s="40"/>
      <c r="C41" s="457" t="s">
        <v>1719</v>
      </c>
      <c r="D41" s="448">
        <f>Summarys!I113</f>
        <v>140997</v>
      </c>
      <c r="E41" s="448"/>
      <c r="F41" s="448">
        <f>Summarys!M113</f>
        <v>112317.2</v>
      </c>
    </row>
    <row r="42" spans="2:6" ht="18" customHeight="1" x14ac:dyDescent="0.25">
      <c r="B42" s="40"/>
      <c r="C42" s="457" t="s">
        <v>1720</v>
      </c>
      <c r="D42" s="448">
        <f>Summarys!I114</f>
        <v>1558.2</v>
      </c>
      <c r="E42" s="448"/>
      <c r="F42" s="448">
        <f>Summarys!M114</f>
        <v>345</v>
      </c>
    </row>
    <row r="43" spans="2:6" ht="18" customHeight="1" x14ac:dyDescent="0.25">
      <c r="B43" s="40"/>
      <c r="C43" s="457" t="s">
        <v>1721</v>
      </c>
      <c r="D43" s="448">
        <f>Summarys!I115</f>
        <v>0</v>
      </c>
      <c r="E43" s="448"/>
      <c r="F43" s="448">
        <f>Summarys!M115</f>
        <v>8492.77</v>
      </c>
    </row>
    <row r="44" spans="2:6" ht="18" customHeight="1" x14ac:dyDescent="0.25">
      <c r="B44" s="40"/>
      <c r="C44" s="457" t="s">
        <v>1722</v>
      </c>
      <c r="D44" s="448">
        <f>Summarys!I116</f>
        <v>161605.09000000003</v>
      </c>
      <c r="E44" s="448"/>
      <c r="F44" s="448">
        <f>Summarys!M116</f>
        <v>217364.55</v>
      </c>
    </row>
    <row r="45" spans="2:6" ht="18" customHeight="1" x14ac:dyDescent="0.25">
      <c r="B45" s="40"/>
      <c r="C45" s="457" t="s">
        <v>1723</v>
      </c>
      <c r="D45" s="448">
        <f>Summarys!I117</f>
        <v>364010.75</v>
      </c>
      <c r="E45" s="448"/>
      <c r="F45" s="448">
        <f>Summarys!M117</f>
        <v>368095.4</v>
      </c>
    </row>
    <row r="46" spans="2:6" ht="18" customHeight="1" x14ac:dyDescent="0.25">
      <c r="B46" s="40"/>
      <c r="C46" s="457" t="s">
        <v>1724</v>
      </c>
      <c r="D46" s="448">
        <f>Summarys!I118</f>
        <v>240853.95</v>
      </c>
      <c r="E46" s="448"/>
      <c r="F46" s="448">
        <f>Summarys!M118</f>
        <v>292038.55</v>
      </c>
    </row>
    <row r="47" spans="2:6" ht="18" customHeight="1" x14ac:dyDescent="0.25">
      <c r="B47" s="40"/>
      <c r="C47" s="457" t="s">
        <v>1725</v>
      </c>
      <c r="D47" s="448">
        <f>Summarys!I119</f>
        <v>85360.37</v>
      </c>
      <c r="E47" s="448"/>
      <c r="F47" s="448">
        <f>Summarys!M119</f>
        <v>0</v>
      </c>
    </row>
    <row r="48" spans="2:6" ht="18" customHeight="1" x14ac:dyDescent="0.25">
      <c r="B48" s="40"/>
      <c r="C48" s="457" t="s">
        <v>1726</v>
      </c>
      <c r="D48" s="448">
        <f>Summarys!I120</f>
        <v>97668.4</v>
      </c>
      <c r="E48" s="448"/>
      <c r="F48" s="448">
        <f>Summarys!M120</f>
        <v>108221</v>
      </c>
    </row>
    <row r="49" spans="2:6" ht="18" customHeight="1" x14ac:dyDescent="0.25">
      <c r="B49" s="40"/>
      <c r="C49" s="457" t="s">
        <v>1727</v>
      </c>
      <c r="D49" s="448">
        <f>Summarys!I121</f>
        <v>5377.7</v>
      </c>
      <c r="E49" s="448"/>
      <c r="F49" s="448">
        <f>Summarys!M121</f>
        <v>11442.09</v>
      </c>
    </row>
    <row r="50" spans="2:6" ht="18" customHeight="1" x14ac:dyDescent="0.25">
      <c r="B50" s="40"/>
      <c r="C50" s="457" t="s">
        <v>1728</v>
      </c>
      <c r="D50" s="449">
        <f>Summarys!I122</f>
        <v>0</v>
      </c>
      <c r="E50" s="449"/>
      <c r="F50" s="449">
        <f>Summarys!M122</f>
        <v>69590.399999999994</v>
      </c>
    </row>
    <row r="51" spans="2:6" ht="18" customHeight="1" x14ac:dyDescent="0.25">
      <c r="B51" s="40"/>
      <c r="C51" s="457"/>
      <c r="D51" s="443">
        <f>SUM(D40:D50)</f>
        <v>1246406.8</v>
      </c>
      <c r="E51" s="444"/>
      <c r="F51" s="443">
        <f>SUM(F40:F50)</f>
        <v>1357404.77</v>
      </c>
    </row>
    <row r="52" spans="2:6" ht="18" customHeight="1" x14ac:dyDescent="0.25">
      <c r="B52" s="40">
        <v>12</v>
      </c>
      <c r="C52" s="442" t="s">
        <v>760</v>
      </c>
      <c r="D52" s="443"/>
      <c r="E52" s="444"/>
      <c r="F52" s="443"/>
    </row>
    <row r="53" spans="2:6" ht="18" customHeight="1" x14ac:dyDescent="0.25">
      <c r="B53" s="40"/>
      <c r="C53" s="447" t="s">
        <v>1729</v>
      </c>
      <c r="D53" s="449">
        <f>Summarys!I128</f>
        <v>0</v>
      </c>
      <c r="E53" s="458"/>
      <c r="F53" s="449">
        <f>Summarys!M128</f>
        <v>0</v>
      </c>
    </row>
    <row r="54" spans="2:6" ht="18" customHeight="1" x14ac:dyDescent="0.25">
      <c r="B54" s="40"/>
      <c r="C54" s="447"/>
      <c r="D54" s="443">
        <f>SUM(D53)</f>
        <v>0</v>
      </c>
      <c r="E54" s="444"/>
      <c r="F54" s="443">
        <f>SUM(F53)</f>
        <v>0</v>
      </c>
    </row>
    <row r="55" spans="2:6" ht="18" customHeight="1" x14ac:dyDescent="0.25">
      <c r="B55" s="40">
        <v>13</v>
      </c>
      <c r="C55" s="451" t="s">
        <v>753</v>
      </c>
      <c r="D55" s="443"/>
      <c r="E55" s="444"/>
      <c r="F55" s="443"/>
    </row>
    <row r="56" spans="2:6" ht="18" customHeight="1" x14ac:dyDescent="0.25">
      <c r="B56" s="40"/>
      <c r="C56" s="457" t="s">
        <v>1730</v>
      </c>
      <c r="D56" s="449">
        <v>0</v>
      </c>
      <c r="E56" s="458"/>
      <c r="F56" s="449">
        <v>0</v>
      </c>
    </row>
    <row r="57" spans="2:6" ht="18" customHeight="1" x14ac:dyDescent="0.25">
      <c r="B57" s="40"/>
      <c r="C57" s="457"/>
      <c r="D57" s="443">
        <f>SUM(D56)</f>
        <v>0</v>
      </c>
      <c r="E57" s="444"/>
      <c r="F57" s="443">
        <f>SUM(F56)</f>
        <v>0</v>
      </c>
    </row>
    <row r="58" spans="2:6" ht="18" customHeight="1" x14ac:dyDescent="0.25">
      <c r="B58" s="40">
        <v>14</v>
      </c>
      <c r="C58" s="451" t="s">
        <v>452</v>
      </c>
      <c r="D58" s="443"/>
      <c r="E58" s="444"/>
      <c r="F58" s="443"/>
    </row>
    <row r="59" spans="2:6" ht="18" customHeight="1" x14ac:dyDescent="0.25">
      <c r="B59" s="40"/>
      <c r="C59" s="452" t="s">
        <v>1731</v>
      </c>
      <c r="D59" s="449">
        <f>Summarys!I134</f>
        <v>0</v>
      </c>
      <c r="E59" s="458"/>
      <c r="F59" s="449">
        <f>Summarys!M134</f>
        <v>0</v>
      </c>
    </row>
    <row r="60" spans="2:6" ht="18" customHeight="1" x14ac:dyDescent="0.25">
      <c r="B60" s="40"/>
      <c r="C60" s="452"/>
      <c r="D60" s="443">
        <f>SUM(D59)</f>
        <v>0</v>
      </c>
      <c r="E60" s="444"/>
      <c r="F60" s="443">
        <f>SUM(F59)</f>
        <v>0</v>
      </c>
    </row>
    <row r="61" spans="2:6" ht="18" customHeight="1" x14ac:dyDescent="0.25">
      <c r="B61" s="40">
        <v>15</v>
      </c>
      <c r="C61" s="451" t="s">
        <v>754</v>
      </c>
      <c r="D61" s="443"/>
      <c r="E61" s="444"/>
      <c r="F61" s="443"/>
    </row>
    <row r="62" spans="2:6" ht="18" customHeight="1" x14ac:dyDescent="0.25">
      <c r="B62" s="40"/>
      <c r="C62" s="459" t="s">
        <v>1732</v>
      </c>
      <c r="D62" s="448">
        <v>0</v>
      </c>
      <c r="E62" s="460"/>
      <c r="F62" s="448">
        <v>0</v>
      </c>
    </row>
    <row r="63" spans="2:6" ht="18" customHeight="1" x14ac:dyDescent="0.25">
      <c r="B63" s="40"/>
      <c r="C63" s="459" t="s">
        <v>1733</v>
      </c>
      <c r="D63" s="449">
        <f>Summarys!I141</f>
        <v>5125</v>
      </c>
      <c r="E63" s="458"/>
      <c r="F63" s="449">
        <f>Summarys!M141</f>
        <v>3945</v>
      </c>
    </row>
    <row r="64" spans="2:6" ht="18" customHeight="1" x14ac:dyDescent="0.25">
      <c r="B64" s="40"/>
      <c r="C64" s="452"/>
      <c r="D64" s="443">
        <f>SUM(D62:D63)</f>
        <v>5125</v>
      </c>
      <c r="E64" s="444"/>
      <c r="F64" s="443">
        <f>SUM(F62:F63)</f>
        <v>3945</v>
      </c>
    </row>
    <row r="65" spans="2:7" ht="18" customHeight="1" x14ac:dyDescent="0.25">
      <c r="B65" s="40">
        <v>16</v>
      </c>
      <c r="C65" s="451" t="s">
        <v>755</v>
      </c>
      <c r="D65" s="443"/>
      <c r="E65" s="444"/>
      <c r="F65" s="443"/>
    </row>
    <row r="66" spans="2:7" ht="18" customHeight="1" x14ac:dyDescent="0.25">
      <c r="B66" s="40"/>
      <c r="C66" s="452" t="s">
        <v>1734</v>
      </c>
      <c r="D66" s="449">
        <f>Summarys!I147</f>
        <v>680072.9</v>
      </c>
      <c r="E66" s="458"/>
      <c r="F66" s="449">
        <f>Summarys!M147</f>
        <v>860354.75</v>
      </c>
    </row>
    <row r="67" spans="2:7" ht="18" customHeight="1" x14ac:dyDescent="0.25">
      <c r="B67" s="40"/>
      <c r="C67" s="452"/>
      <c r="D67" s="443">
        <f>SUM(D66)</f>
        <v>680072.9</v>
      </c>
      <c r="E67" s="444"/>
      <c r="F67" s="443">
        <f>SUM(F66)</f>
        <v>860354.75</v>
      </c>
    </row>
    <row r="68" spans="2:7" ht="18" customHeight="1" x14ac:dyDescent="0.25">
      <c r="B68" s="40">
        <v>17</v>
      </c>
      <c r="C68" s="462" t="s">
        <v>529</v>
      </c>
      <c r="D68" s="443"/>
      <c r="E68" s="463"/>
      <c r="F68" s="453"/>
    </row>
    <row r="69" spans="2:7" s="467" customFormat="1" ht="18" customHeight="1" x14ac:dyDescent="0.25">
      <c r="B69" s="40"/>
      <c r="C69" s="464" t="s">
        <v>1735</v>
      </c>
      <c r="D69" s="448">
        <f>Summarys!I153</f>
        <v>578193.37</v>
      </c>
      <c r="E69" s="465"/>
      <c r="F69" s="448">
        <f>Summarys!M153</f>
        <v>1775542.99</v>
      </c>
      <c r="G69" s="466"/>
    </row>
    <row r="70" spans="2:7" s="467" customFormat="1" ht="18" customHeight="1" x14ac:dyDescent="0.25">
      <c r="B70" s="40"/>
      <c r="C70" s="464" t="s">
        <v>1736</v>
      </c>
      <c r="D70" s="448">
        <f>Summarys!I155</f>
        <v>753186.99</v>
      </c>
      <c r="E70" s="465"/>
      <c r="F70" s="448">
        <f>Summarys!M155</f>
        <v>921582.66999999993</v>
      </c>
      <c r="G70" s="466"/>
    </row>
    <row r="71" spans="2:7" s="467" customFormat="1" ht="18" customHeight="1" x14ac:dyDescent="0.25">
      <c r="B71" s="40"/>
      <c r="C71" s="464" t="s">
        <v>1737</v>
      </c>
      <c r="D71" s="448">
        <f>Summarys!I157</f>
        <v>677676.5</v>
      </c>
      <c r="E71" s="465"/>
      <c r="F71" s="448">
        <f>Summarys!M157</f>
        <v>318731.3</v>
      </c>
      <c r="G71" s="466"/>
    </row>
    <row r="72" spans="2:7" s="467" customFormat="1" ht="18" customHeight="1" x14ac:dyDescent="0.25">
      <c r="B72" s="40"/>
      <c r="C72" s="464" t="s">
        <v>1738</v>
      </c>
      <c r="D72" s="448">
        <f>Summarys!I159</f>
        <v>0</v>
      </c>
      <c r="E72" s="465"/>
      <c r="F72" s="448">
        <f>Summarys!M159</f>
        <v>0</v>
      </c>
      <c r="G72" s="466"/>
    </row>
    <row r="73" spans="2:7" s="467" customFormat="1" ht="18" customHeight="1" x14ac:dyDescent="0.25">
      <c r="B73" s="40"/>
      <c r="C73" s="464" t="s">
        <v>1739</v>
      </c>
      <c r="D73" s="448">
        <f>Summarys!I161</f>
        <v>0</v>
      </c>
      <c r="E73" s="465"/>
      <c r="F73" s="448">
        <f>Summarys!M161</f>
        <v>82559.42</v>
      </c>
      <c r="G73" s="466"/>
    </row>
    <row r="74" spans="2:7" s="467" customFormat="1" ht="18" customHeight="1" x14ac:dyDescent="0.25">
      <c r="B74" s="40"/>
      <c r="C74" s="464" t="s">
        <v>1740</v>
      </c>
      <c r="D74" s="448">
        <f>Summarys!I163</f>
        <v>0</v>
      </c>
      <c r="E74" s="465"/>
      <c r="F74" s="448">
        <f>Summarys!M163</f>
        <v>6700</v>
      </c>
      <c r="G74" s="466"/>
    </row>
    <row r="75" spans="2:7" s="467" customFormat="1" ht="18" customHeight="1" x14ac:dyDescent="0.25">
      <c r="B75" s="40"/>
      <c r="C75" s="464" t="s">
        <v>1767</v>
      </c>
      <c r="D75" s="448" t="e">
        <f>Summarys!#REF!</f>
        <v>#REF!</v>
      </c>
      <c r="E75" s="468"/>
      <c r="F75" s="448" t="e">
        <f>Summarys!#REF!</f>
        <v>#REF!</v>
      </c>
      <c r="G75" s="466"/>
    </row>
    <row r="76" spans="2:7" s="467" customFormat="1" ht="18" customHeight="1" x14ac:dyDescent="0.25">
      <c r="B76" s="40"/>
      <c r="C76" s="462"/>
      <c r="D76" s="469" t="e">
        <f>SUM(D69:D75)</f>
        <v>#REF!</v>
      </c>
      <c r="E76" s="463"/>
      <c r="F76" s="469" t="e">
        <f>SUM(F69:F75)</f>
        <v>#REF!</v>
      </c>
      <c r="G76" s="466"/>
    </row>
    <row r="77" spans="2:7" ht="18" customHeight="1" x14ac:dyDescent="0.25">
      <c r="B77" s="40">
        <v>18</v>
      </c>
      <c r="C77" s="451" t="s">
        <v>809</v>
      </c>
      <c r="D77" s="443"/>
      <c r="E77" s="444"/>
      <c r="F77" s="443"/>
    </row>
    <row r="78" spans="2:7" ht="18" customHeight="1" x14ac:dyDescent="0.25">
      <c r="B78" s="40"/>
      <c r="C78" s="452" t="s">
        <v>1741</v>
      </c>
      <c r="D78" s="448">
        <f>Summarys!I154</f>
        <v>4315.04</v>
      </c>
      <c r="E78" s="460"/>
      <c r="F78" s="448">
        <f>Summarys!M154</f>
        <v>0</v>
      </c>
    </row>
    <row r="79" spans="2:7" ht="18" customHeight="1" x14ac:dyDescent="0.25">
      <c r="B79" s="40"/>
      <c r="C79" s="452" t="s">
        <v>1742</v>
      </c>
      <c r="D79" s="448">
        <f>Summarys!I156</f>
        <v>131911.53</v>
      </c>
      <c r="E79" s="460"/>
      <c r="F79" s="448">
        <f>Summarys!M156</f>
        <v>0</v>
      </c>
    </row>
    <row r="80" spans="2:7" ht="18" customHeight="1" x14ac:dyDescent="0.25">
      <c r="B80" s="40"/>
      <c r="C80" s="452" t="s">
        <v>1743</v>
      </c>
      <c r="D80" s="448">
        <f>Summarys!I158</f>
        <v>0</v>
      </c>
      <c r="E80" s="460"/>
      <c r="F80" s="448">
        <f>Summarys!M158</f>
        <v>0</v>
      </c>
    </row>
    <row r="81" spans="2:6" ht="18" customHeight="1" x14ac:dyDescent="0.25">
      <c r="B81" s="40"/>
      <c r="C81" s="452" t="s">
        <v>1744</v>
      </c>
      <c r="D81" s="448">
        <f>Summarys!I160</f>
        <v>0</v>
      </c>
      <c r="E81" s="460"/>
      <c r="F81" s="448">
        <f>Summarys!M160</f>
        <v>0</v>
      </c>
    </row>
    <row r="82" spans="2:6" ht="18" customHeight="1" x14ac:dyDescent="0.25">
      <c r="B82" s="40"/>
      <c r="C82" s="459" t="s">
        <v>1745</v>
      </c>
      <c r="D82" s="448">
        <f>Summarys!I162</f>
        <v>0</v>
      </c>
      <c r="E82" s="460"/>
      <c r="F82" s="448">
        <f>Summarys!M162</f>
        <v>0</v>
      </c>
    </row>
    <row r="83" spans="2:6" ht="18" customHeight="1" x14ac:dyDescent="0.25">
      <c r="B83" s="40"/>
      <c r="C83" s="452" t="s">
        <v>1746</v>
      </c>
      <c r="D83" s="449">
        <f>Summarys!I164</f>
        <v>0</v>
      </c>
      <c r="E83" s="458"/>
      <c r="F83" s="449">
        <f>Summarys!M164</f>
        <v>0</v>
      </c>
    </row>
    <row r="84" spans="2:6" ht="18" customHeight="1" x14ac:dyDescent="0.25">
      <c r="B84" s="40"/>
      <c r="C84" s="123"/>
      <c r="D84" s="443">
        <f>SUM(D78:D83)</f>
        <v>136226.57</v>
      </c>
      <c r="E84" s="463"/>
      <c r="F84" s="443">
        <f>SUM(F78:F83)</f>
        <v>0</v>
      </c>
    </row>
    <row r="85" spans="2:6" ht="8.1" customHeight="1" x14ac:dyDescent="0.25">
      <c r="B85" s="40"/>
      <c r="C85" s="123"/>
      <c r="D85" s="443"/>
      <c r="E85" s="444"/>
      <c r="F85" s="443"/>
    </row>
    <row r="86" spans="2:6" ht="18" customHeight="1" thickBot="1" x14ac:dyDescent="0.3">
      <c r="B86" s="432"/>
      <c r="C86" s="360" t="s">
        <v>1747</v>
      </c>
      <c r="D86" s="455" t="e">
        <f>SUM(D84,D76,D67,D64,D60,D57,D54,D51,D38)</f>
        <v>#REF!</v>
      </c>
      <c r="E86" s="455"/>
      <c r="F86" s="455" t="e">
        <f>SUM(F84,F76,F67,F64,F60,F57,F54,F51,F38)</f>
        <v>#REF!</v>
      </c>
    </row>
    <row r="87" spans="2:6" ht="18" customHeight="1" x14ac:dyDescent="0.25">
      <c r="B87" s="40"/>
      <c r="C87" s="123"/>
      <c r="D87" s="443"/>
      <c r="E87" s="444"/>
      <c r="F87" s="443"/>
    </row>
    <row r="88" spans="2:6" ht="18" customHeight="1" x14ac:dyDescent="0.25">
      <c r="B88" s="40">
        <v>19</v>
      </c>
      <c r="C88" s="470" t="s">
        <v>491</v>
      </c>
      <c r="D88" s="443"/>
      <c r="E88" s="444"/>
      <c r="F88" s="443"/>
    </row>
    <row r="89" spans="2:6" ht="18" customHeight="1" x14ac:dyDescent="0.25">
      <c r="B89" s="40"/>
      <c r="C89" s="471" t="s">
        <v>1748</v>
      </c>
      <c r="D89" s="448" t="e">
        <f>'Cash &amp; Bank bal.'!#REF!</f>
        <v>#REF!</v>
      </c>
      <c r="E89" s="460"/>
      <c r="F89" s="448" t="e">
        <f>'Cash &amp; Bank bal.'!#REF!</f>
        <v>#REF!</v>
      </c>
    </row>
    <row r="90" spans="2:6" ht="18" customHeight="1" x14ac:dyDescent="0.25">
      <c r="B90" s="40"/>
      <c r="C90" s="471" t="s">
        <v>1749</v>
      </c>
      <c r="D90" s="449">
        <f>'Cash &amp; Bank bal.'!E70</f>
        <v>0</v>
      </c>
      <c r="E90" s="458"/>
      <c r="F90" s="449">
        <f>'Cash &amp; Bank bal.'!G70</f>
        <v>498.1</v>
      </c>
    </row>
    <row r="91" spans="2:6" ht="18" customHeight="1" x14ac:dyDescent="0.25">
      <c r="B91" s="40"/>
      <c r="C91" s="123"/>
      <c r="D91" s="443" t="e">
        <f>SUM(D89:D90)</f>
        <v>#REF!</v>
      </c>
      <c r="E91" s="463"/>
      <c r="F91" s="443" t="e">
        <f>SUM(F89:F90)</f>
        <v>#REF!</v>
      </c>
    </row>
    <row r="92" spans="2:6" ht="18" customHeight="1" x14ac:dyDescent="0.25">
      <c r="B92" s="40">
        <v>20</v>
      </c>
      <c r="C92" s="470" t="s">
        <v>492</v>
      </c>
      <c r="D92" s="443"/>
      <c r="E92" s="463"/>
      <c r="F92" s="443"/>
    </row>
    <row r="93" spans="2:6" ht="18" customHeight="1" x14ac:dyDescent="0.25">
      <c r="B93" s="40"/>
      <c r="C93" s="471" t="s">
        <v>1750</v>
      </c>
      <c r="D93" s="448">
        <f>SCHEDULES!H18</f>
        <v>21567.25</v>
      </c>
      <c r="E93" s="463"/>
      <c r="F93" s="448">
        <f>SCHEDULES!I18</f>
        <v>16260.15</v>
      </c>
    </row>
    <row r="94" spans="2:6" ht="18" customHeight="1" x14ac:dyDescent="0.25">
      <c r="B94" s="40"/>
      <c r="C94" s="471" t="s">
        <v>1751</v>
      </c>
      <c r="D94" s="449">
        <v>0</v>
      </c>
      <c r="E94" s="472"/>
      <c r="F94" s="449">
        <v>0</v>
      </c>
    </row>
    <row r="95" spans="2:6" ht="18" customHeight="1" x14ac:dyDescent="0.25">
      <c r="B95" s="40"/>
      <c r="C95" s="123"/>
      <c r="D95" s="443">
        <f>SUM(D93:D94)</f>
        <v>21567.25</v>
      </c>
      <c r="E95" s="463"/>
      <c r="F95" s="443">
        <f>SUM(F93:F94)</f>
        <v>16260.15</v>
      </c>
    </row>
    <row r="96" spans="2:6" ht="18" customHeight="1" x14ac:dyDescent="0.25">
      <c r="B96" s="40">
        <v>21</v>
      </c>
      <c r="C96" s="470" t="s">
        <v>493</v>
      </c>
      <c r="D96" s="443"/>
      <c r="E96" s="463"/>
      <c r="F96" s="443"/>
    </row>
    <row r="97" spans="2:6" ht="18" customHeight="1" x14ac:dyDescent="0.25">
      <c r="B97" s="40"/>
      <c r="C97" s="470"/>
      <c r="D97" s="449">
        <v>0</v>
      </c>
      <c r="E97" s="468"/>
      <c r="F97" s="449">
        <v>0</v>
      </c>
    </row>
    <row r="98" spans="2:6" ht="18" customHeight="1" x14ac:dyDescent="0.25">
      <c r="B98" s="40"/>
      <c r="C98" s="123"/>
      <c r="D98" s="443">
        <v>0</v>
      </c>
      <c r="E98" s="463"/>
      <c r="F98" s="443">
        <v>0</v>
      </c>
    </row>
    <row r="99" spans="2:6" ht="18" customHeight="1" x14ac:dyDescent="0.25">
      <c r="B99" s="40">
        <v>22</v>
      </c>
      <c r="C99" s="473" t="s">
        <v>492</v>
      </c>
      <c r="D99" s="443"/>
      <c r="E99" s="463"/>
      <c r="F99" s="443"/>
    </row>
    <row r="100" spans="2:6" ht="18" customHeight="1" x14ac:dyDescent="0.25">
      <c r="B100" s="40"/>
      <c r="C100" s="474" t="s">
        <v>1752</v>
      </c>
      <c r="D100" s="448">
        <f>SCHEDULES!H48</f>
        <v>0</v>
      </c>
      <c r="E100" s="465"/>
      <c r="F100" s="448">
        <f>SCHEDULES!I48</f>
        <v>0</v>
      </c>
    </row>
    <row r="101" spans="2:6" ht="18" customHeight="1" x14ac:dyDescent="0.25">
      <c r="B101" s="40"/>
      <c r="C101" s="474" t="s">
        <v>1753</v>
      </c>
      <c r="D101" s="449">
        <f>SCHEDULES!H78</f>
        <v>0</v>
      </c>
      <c r="E101" s="468"/>
      <c r="F101" s="449">
        <f>SCHEDULES!I78</f>
        <v>0</v>
      </c>
    </row>
    <row r="102" spans="2:6" ht="18" customHeight="1" x14ac:dyDescent="0.25">
      <c r="B102" s="40"/>
      <c r="C102" s="123"/>
      <c r="D102" s="443">
        <f>SUM(D100:D101)</f>
        <v>0</v>
      </c>
      <c r="E102" s="463"/>
      <c r="F102" s="443">
        <f>SUM(F100:F101)</f>
        <v>0</v>
      </c>
    </row>
    <row r="103" spans="2:6" ht="18" customHeight="1" x14ac:dyDescent="0.25">
      <c r="B103" s="40">
        <v>23</v>
      </c>
      <c r="C103" s="470" t="s">
        <v>496</v>
      </c>
      <c r="D103" s="453"/>
      <c r="E103" s="475"/>
      <c r="F103" s="453"/>
    </row>
    <row r="104" spans="2:6" ht="18" customHeight="1" x14ac:dyDescent="0.25">
      <c r="B104" s="434"/>
      <c r="C104" s="471" t="s">
        <v>1754</v>
      </c>
      <c r="D104" s="449">
        <f>SCHEDULES!H108</f>
        <v>0</v>
      </c>
      <c r="E104" s="468"/>
      <c r="F104" s="449">
        <f>SCHEDULES!I108</f>
        <v>0</v>
      </c>
    </row>
    <row r="105" spans="2:6" ht="18" customHeight="1" x14ac:dyDescent="0.25">
      <c r="B105" s="40"/>
      <c r="C105" s="123"/>
      <c r="D105" s="443">
        <f>SUM(D104)</f>
        <v>0</v>
      </c>
      <c r="E105" s="463"/>
      <c r="F105" s="443">
        <f>SUM(F104)</f>
        <v>0</v>
      </c>
    </row>
    <row r="106" spans="2:6" ht="18" customHeight="1" x14ac:dyDescent="0.25">
      <c r="B106" s="40">
        <v>24</v>
      </c>
      <c r="C106" s="470" t="s">
        <v>497</v>
      </c>
      <c r="D106" s="453"/>
      <c r="E106" s="475"/>
      <c r="F106" s="453"/>
    </row>
    <row r="107" spans="2:6" ht="18" customHeight="1" x14ac:dyDescent="0.25">
      <c r="B107" s="434"/>
      <c r="C107" s="476" t="s">
        <v>1755</v>
      </c>
      <c r="D107" s="449" t="e">
        <f>D76</f>
        <v>#REF!</v>
      </c>
      <c r="E107" s="468"/>
      <c r="F107" s="449" t="e">
        <f>F76</f>
        <v>#REF!</v>
      </c>
    </row>
    <row r="108" spans="2:6" ht="18" customHeight="1" x14ac:dyDescent="0.25">
      <c r="B108" s="40"/>
      <c r="C108" s="123"/>
      <c r="D108" s="443" t="e">
        <f>SUM(D107)</f>
        <v>#REF!</v>
      </c>
      <c r="E108" s="463"/>
      <c r="F108" s="443" t="e">
        <f>SUM(F107)</f>
        <v>#REF!</v>
      </c>
    </row>
    <row r="109" spans="2:6" ht="18" customHeight="1" x14ac:dyDescent="0.25">
      <c r="B109" s="40">
        <v>25</v>
      </c>
      <c r="C109" s="470" t="s">
        <v>498</v>
      </c>
      <c r="D109" s="453"/>
      <c r="E109" s="475"/>
      <c r="F109" s="453"/>
    </row>
    <row r="110" spans="2:6" ht="18" customHeight="1" x14ac:dyDescent="0.25">
      <c r="B110" s="434"/>
      <c r="C110" s="471" t="s">
        <v>1756</v>
      </c>
      <c r="D110" s="449">
        <f>D84</f>
        <v>136226.57</v>
      </c>
      <c r="E110" s="468"/>
      <c r="F110" s="449">
        <f>F84</f>
        <v>0</v>
      </c>
    </row>
    <row r="111" spans="2:6" ht="18" customHeight="1" x14ac:dyDescent="0.25">
      <c r="B111" s="40"/>
      <c r="C111" s="123"/>
      <c r="D111" s="443">
        <f>D84</f>
        <v>136226.57</v>
      </c>
      <c r="E111" s="463"/>
      <c r="F111" s="443">
        <f>F84</f>
        <v>0</v>
      </c>
    </row>
    <row r="112" spans="2:6" ht="5.0999999999999996" customHeight="1" x14ac:dyDescent="0.25">
      <c r="B112" s="40"/>
      <c r="C112" s="123"/>
      <c r="D112" s="453"/>
      <c r="E112" s="475"/>
      <c r="F112" s="453"/>
    </row>
    <row r="113" spans="2:6" ht="18" customHeight="1" thickBot="1" x14ac:dyDescent="0.3">
      <c r="B113" s="40"/>
      <c r="C113" s="360" t="s">
        <v>1757</v>
      </c>
      <c r="D113" s="455" t="e">
        <f>SUM(D111,D108,D105,D102,D98,D95,D91)</f>
        <v>#REF!</v>
      </c>
      <c r="E113" s="455"/>
      <c r="F113" s="455" t="e">
        <f>SUM(F111,F108,F105,F102,F98,F95,F91)</f>
        <v>#REF!</v>
      </c>
    </row>
    <row r="114" spans="2:6" ht="5.0999999999999996" customHeight="1" x14ac:dyDescent="0.25">
      <c r="B114" s="40"/>
      <c r="C114" s="123"/>
      <c r="D114" s="453"/>
      <c r="E114" s="475"/>
      <c r="F114" s="453"/>
    </row>
    <row r="115" spans="2:6" ht="18" customHeight="1" x14ac:dyDescent="0.25">
      <c r="B115" s="40">
        <v>26</v>
      </c>
      <c r="C115" s="470" t="s">
        <v>503</v>
      </c>
      <c r="D115" s="453"/>
      <c r="E115" s="475"/>
      <c r="F115" s="453"/>
    </row>
    <row r="116" spans="2:6" ht="18" customHeight="1" x14ac:dyDescent="0.25">
      <c r="B116" s="434"/>
      <c r="C116" s="471"/>
      <c r="D116" s="449">
        <v>0</v>
      </c>
      <c r="E116" s="468"/>
      <c r="F116" s="449">
        <v>0</v>
      </c>
    </row>
    <row r="117" spans="2:6" ht="18" customHeight="1" x14ac:dyDescent="0.25">
      <c r="B117" s="40"/>
      <c r="C117" s="123"/>
      <c r="D117" s="443">
        <f>SUM(D116)</f>
        <v>0</v>
      </c>
      <c r="E117" s="463"/>
      <c r="F117" s="443">
        <f>SUM(F116)</f>
        <v>0</v>
      </c>
    </row>
    <row r="118" spans="2:6" ht="18" customHeight="1" x14ac:dyDescent="0.25">
      <c r="B118" s="40">
        <v>27</v>
      </c>
      <c r="C118" s="477" t="s">
        <v>504</v>
      </c>
      <c r="D118" s="443"/>
      <c r="E118" s="463"/>
      <c r="F118" s="443"/>
    </row>
    <row r="119" spans="2:6" ht="18" customHeight="1" x14ac:dyDescent="0.25">
      <c r="B119" s="40"/>
      <c r="C119" s="478" t="s">
        <v>1758</v>
      </c>
      <c r="D119" s="448">
        <f>SCHEDULES!H166</f>
        <v>0</v>
      </c>
      <c r="E119" s="465"/>
      <c r="F119" s="448">
        <f>SCHEDULES!I166</f>
        <v>0</v>
      </c>
    </row>
    <row r="120" spans="2:6" ht="18" customHeight="1" x14ac:dyDescent="0.25">
      <c r="B120" s="40"/>
      <c r="C120" s="478" t="s">
        <v>1759</v>
      </c>
      <c r="D120" s="449">
        <f>SCHEDULES!H195</f>
        <v>0</v>
      </c>
      <c r="E120" s="468"/>
      <c r="F120" s="449">
        <f>SCHEDULES!I195</f>
        <v>0</v>
      </c>
    </row>
    <row r="121" spans="2:6" ht="18" customHeight="1" x14ac:dyDescent="0.25">
      <c r="B121" s="40"/>
      <c r="C121" s="123"/>
      <c r="D121" s="443">
        <f>SUM(D119:D120)</f>
        <v>0</v>
      </c>
      <c r="E121" s="463"/>
      <c r="F121" s="443">
        <f>SUM(F119:F120)</f>
        <v>0</v>
      </c>
    </row>
    <row r="122" spans="2:6" ht="18" customHeight="1" x14ac:dyDescent="0.25">
      <c r="B122" s="40" t="s">
        <v>506</v>
      </c>
      <c r="C122" s="477" t="s">
        <v>505</v>
      </c>
      <c r="D122" s="443"/>
      <c r="E122" s="463"/>
      <c r="F122" s="443"/>
    </row>
    <row r="123" spans="2:6" ht="18" customHeight="1" x14ac:dyDescent="0.25">
      <c r="B123" s="40"/>
      <c r="C123" s="479" t="s">
        <v>1760</v>
      </c>
      <c r="D123" s="449">
        <f>SCHEDULES!H226</f>
        <v>0</v>
      </c>
      <c r="E123" s="468"/>
      <c r="F123" s="449">
        <f>SCHEDULES!I226</f>
        <v>0</v>
      </c>
    </row>
    <row r="124" spans="2:6" ht="18" customHeight="1" x14ac:dyDescent="0.25">
      <c r="B124" s="434"/>
      <c r="C124" s="480"/>
      <c r="D124" s="443">
        <f>SUM(D123)</f>
        <v>0</v>
      </c>
      <c r="E124" s="443"/>
      <c r="F124" s="443">
        <f>SUM(F123)</f>
        <v>0</v>
      </c>
    </row>
    <row r="125" spans="2:6" ht="18" customHeight="1" x14ac:dyDescent="0.25">
      <c r="B125" s="40" t="s">
        <v>510</v>
      </c>
      <c r="C125" s="477" t="s">
        <v>509</v>
      </c>
      <c r="D125" s="443"/>
      <c r="E125" s="463"/>
      <c r="F125" s="443"/>
    </row>
    <row r="126" spans="2:6" ht="18" customHeight="1" x14ac:dyDescent="0.25">
      <c r="B126" s="40"/>
      <c r="C126" s="477"/>
      <c r="D126" s="449">
        <v>0</v>
      </c>
      <c r="E126" s="468"/>
      <c r="F126" s="449">
        <v>0</v>
      </c>
    </row>
    <row r="127" spans="2:6" ht="18" customHeight="1" x14ac:dyDescent="0.25">
      <c r="B127" s="40"/>
      <c r="C127" s="480"/>
      <c r="D127" s="443">
        <v>0</v>
      </c>
      <c r="E127" s="463"/>
      <c r="F127" s="443">
        <v>0</v>
      </c>
    </row>
    <row r="128" spans="2:6" ht="18" customHeight="1" x14ac:dyDescent="0.25">
      <c r="B128" s="40">
        <v>29</v>
      </c>
      <c r="C128" s="477" t="s">
        <v>511</v>
      </c>
      <c r="D128" s="443"/>
      <c r="E128" s="463"/>
      <c r="F128" s="443"/>
    </row>
    <row r="129" spans="2:7" ht="18" customHeight="1" x14ac:dyDescent="0.25">
      <c r="B129" s="40"/>
      <c r="C129" s="477"/>
      <c r="D129" s="449">
        <v>0</v>
      </c>
      <c r="E129" s="468"/>
      <c r="F129" s="449">
        <v>0</v>
      </c>
    </row>
    <row r="130" spans="2:7" ht="18" customHeight="1" x14ac:dyDescent="0.25">
      <c r="B130" s="40"/>
      <c r="C130" s="480"/>
      <c r="D130" s="443">
        <v>0</v>
      </c>
      <c r="E130" s="463"/>
      <c r="F130" s="443">
        <v>0</v>
      </c>
    </row>
    <row r="131" spans="2:7" ht="5.0999999999999996" customHeight="1" x14ac:dyDescent="0.25">
      <c r="B131" s="40"/>
      <c r="C131" s="40"/>
      <c r="D131" s="40"/>
      <c r="E131" s="40"/>
      <c r="F131" s="40"/>
    </row>
    <row r="132" spans="2:7" s="467" customFormat="1" ht="18" customHeight="1" thickBot="1" x14ac:dyDescent="0.3">
      <c r="B132" s="40"/>
      <c r="C132" s="481" t="s">
        <v>1761</v>
      </c>
      <c r="D132" s="455">
        <f>D124+D121+D117+D127+D130</f>
        <v>0</v>
      </c>
      <c r="E132" s="455"/>
      <c r="F132" s="455">
        <f>F124+F121+F117+F127+F130</f>
        <v>0</v>
      </c>
      <c r="G132" s="466"/>
    </row>
    <row r="133" spans="2:7" ht="18" customHeight="1" x14ac:dyDescent="0.25">
      <c r="B133" s="40"/>
      <c r="C133" s="40"/>
      <c r="D133" s="40"/>
      <c r="E133" s="40"/>
      <c r="F133" s="40"/>
    </row>
    <row r="134" spans="2:7" ht="18" customHeight="1" x14ac:dyDescent="0.25"/>
    <row r="135" spans="2:7" ht="18" customHeight="1" x14ac:dyDescent="0.25"/>
    <row r="136" spans="2:7" ht="18" customHeight="1" x14ac:dyDescent="0.25"/>
  </sheetData>
  <protectedRanges>
    <protectedRange sqref="F10:F17 F20:F29 F34:F37 F40:F50 F53 F56 F59 F62:F63 F66 F123 F78:F83 F89:F90 F93:F94 F100:F101 F104 F116 F119:F120 F69:F75" name="Range1"/>
  </protectedRanges>
  <mergeCells count="3">
    <mergeCell ref="B2:F2"/>
    <mergeCell ref="B3:F3"/>
    <mergeCell ref="B7:B8"/>
  </mergeCells>
  <pageMargins left="0.61" right="0.54" top="0.56000000000000005" bottom="0.59" header="0.3" footer="0.4"/>
  <pageSetup scale="91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2:N314"/>
  <sheetViews>
    <sheetView showGridLines="0" zoomScalePageLayoutView="70" workbookViewId="0">
      <pane xSplit="1" ySplit="9" topLeftCell="B144" activePane="bottomRight" state="frozen"/>
      <selection pane="topRight" activeCell="B1" sqref="B1"/>
      <selection pane="bottomLeft" activeCell="A11" sqref="A11"/>
      <selection pane="bottomRight" activeCell="N156" sqref="N156"/>
    </sheetView>
  </sheetViews>
  <sheetFormatPr defaultRowHeight="20.100000000000001" customHeight="1" x14ac:dyDescent="0.2"/>
  <cols>
    <col min="1" max="1" width="6.85546875" style="10" customWidth="1"/>
    <col min="2" max="2" width="12.7109375" style="13" customWidth="1"/>
    <col min="3" max="3" width="1.7109375" style="10" customWidth="1"/>
    <col min="4" max="4" width="40.7109375" style="10" customWidth="1"/>
    <col min="5" max="5" width="21.7109375" style="55" customWidth="1"/>
    <col min="6" max="6" width="16.7109375" style="55" hidden="1" customWidth="1"/>
    <col min="7" max="7" width="17.7109375" style="55" hidden="1" customWidth="1"/>
    <col min="8" max="8" width="16.7109375" style="55" hidden="1" customWidth="1"/>
    <col min="9" max="9" width="20.7109375" style="55" customWidth="1"/>
    <col min="10" max="10" width="10.7109375" style="111" customWidth="1"/>
    <col min="11" max="11" width="5.7109375" style="55" customWidth="1"/>
    <col min="12" max="12" width="21.7109375" style="55" customWidth="1"/>
    <col min="13" max="13" width="20.7109375" style="55" customWidth="1"/>
    <col min="14" max="14" width="10.7109375" style="111" customWidth="1"/>
    <col min="15" max="16384" width="9.140625" style="10"/>
  </cols>
  <sheetData>
    <row r="2" spans="2:14" ht="23.1" customHeight="1" x14ac:dyDescent="0.3">
      <c r="B2" s="991" t="str">
        <f>'Bal. Sht'!B2:F2</f>
        <v>~ 0215100 - KOMENDA-EDINA-EGUAFO-ABREM MUNICIPAL ASSEMBLY ~</v>
      </c>
      <c r="C2" s="991"/>
      <c r="D2" s="991"/>
      <c r="E2" s="991"/>
      <c r="F2" s="991"/>
      <c r="G2" s="991"/>
      <c r="H2" s="991"/>
      <c r="I2" s="991"/>
      <c r="J2" s="991"/>
      <c r="K2" s="991"/>
      <c r="L2" s="991"/>
      <c r="M2" s="991"/>
      <c r="N2" s="991"/>
    </row>
    <row r="3" spans="2:14" ht="23.1" customHeight="1" x14ac:dyDescent="0.25">
      <c r="B3" s="983" t="s">
        <v>812</v>
      </c>
      <c r="C3" s="983"/>
      <c r="D3" s="983"/>
      <c r="E3" s="983"/>
      <c r="F3" s="983"/>
      <c r="G3" s="983"/>
      <c r="H3" s="983"/>
      <c r="I3" s="983"/>
      <c r="J3" s="983"/>
      <c r="K3" s="983"/>
      <c r="L3" s="983"/>
      <c r="M3" s="983"/>
      <c r="N3" s="983"/>
    </row>
    <row r="4" spans="2:14" ht="23.1" customHeight="1" x14ac:dyDescent="0.25">
      <c r="B4" s="992" t="str">
        <f>'Bal. Sht'!B4:F4</f>
        <v>31st DECEMBER 2017</v>
      </c>
      <c r="C4" s="992"/>
      <c r="D4" s="992"/>
      <c r="E4" s="992"/>
      <c r="F4" s="992"/>
      <c r="G4" s="992"/>
      <c r="H4" s="992"/>
      <c r="I4" s="992"/>
      <c r="J4" s="992"/>
      <c r="K4" s="992"/>
      <c r="L4" s="992"/>
      <c r="M4" s="992"/>
      <c r="N4" s="992"/>
    </row>
    <row r="5" spans="2:14" ht="20.100000000000001" customHeight="1" thickBot="1" x14ac:dyDescent="0.3">
      <c r="B5" s="723"/>
      <c r="C5" s="723"/>
      <c r="D5" s="723"/>
      <c r="E5" s="724"/>
      <c r="F5" s="724"/>
      <c r="G5" s="724"/>
      <c r="H5" s="724"/>
      <c r="I5" s="724"/>
      <c r="J5" s="725"/>
      <c r="K5" s="724"/>
      <c r="L5" s="724"/>
      <c r="M5" s="724"/>
      <c r="N5" s="725"/>
    </row>
    <row r="6" spans="2:14" s="388" customFormat="1" ht="20.100000000000001" customHeight="1" thickBot="1" x14ac:dyDescent="0.3">
      <c r="B6" s="387"/>
      <c r="C6" s="387"/>
      <c r="D6" s="387"/>
      <c r="E6" s="994">
        <f>'Bal. Sht'!D6</f>
        <v>2017</v>
      </c>
      <c r="F6" s="995"/>
      <c r="G6" s="995"/>
      <c r="H6" s="995"/>
      <c r="I6" s="995"/>
      <c r="J6" s="996"/>
      <c r="K6" s="387"/>
      <c r="L6" s="994">
        <f>'Bal. Sht'!F6</f>
        <v>2016</v>
      </c>
      <c r="M6" s="995"/>
      <c r="N6" s="996"/>
    </row>
    <row r="7" spans="2:14" ht="20.100000000000001" customHeight="1" x14ac:dyDescent="0.25">
      <c r="B7" s="730"/>
      <c r="C7" s="730"/>
      <c r="D7" s="730"/>
      <c r="E7" s="671" t="s">
        <v>520</v>
      </c>
      <c r="F7" s="731" t="s">
        <v>523</v>
      </c>
      <c r="G7" s="731" t="s">
        <v>810</v>
      </c>
      <c r="H7" s="731"/>
      <c r="I7" s="672" t="s">
        <v>1781</v>
      </c>
      <c r="J7" s="773" t="s">
        <v>521</v>
      </c>
      <c r="K7" s="731"/>
      <c r="L7" s="671" t="s">
        <v>520</v>
      </c>
      <c r="M7" s="672" t="s">
        <v>1781</v>
      </c>
      <c r="N7" s="773" t="s">
        <v>521</v>
      </c>
    </row>
    <row r="8" spans="2:14" ht="20.100000000000001" customHeight="1" thickBot="1" x14ac:dyDescent="0.3">
      <c r="B8" s="730" t="s">
        <v>813</v>
      </c>
      <c r="C8" s="730"/>
      <c r="D8" s="730" t="s">
        <v>815</v>
      </c>
      <c r="E8" s="673" t="s">
        <v>1782</v>
      </c>
      <c r="F8" s="731" t="s">
        <v>811</v>
      </c>
      <c r="G8" s="731" t="s">
        <v>811</v>
      </c>
      <c r="H8" s="731" t="s">
        <v>811</v>
      </c>
      <c r="I8" s="674" t="s">
        <v>487</v>
      </c>
      <c r="J8" s="774" t="s">
        <v>524</v>
      </c>
      <c r="K8" s="731"/>
      <c r="L8" s="673" t="s">
        <v>1782</v>
      </c>
      <c r="M8" s="674" t="s">
        <v>487</v>
      </c>
      <c r="N8" s="774" t="s">
        <v>524</v>
      </c>
    </row>
    <row r="9" spans="2:14" ht="20.100000000000001" customHeight="1" thickBot="1" x14ac:dyDescent="0.25">
      <c r="B9" s="726"/>
      <c r="C9" s="727"/>
      <c r="D9" s="727"/>
      <c r="E9" s="728"/>
      <c r="F9" s="728"/>
      <c r="G9" s="728"/>
      <c r="H9" s="728"/>
      <c r="I9" s="728"/>
      <c r="J9" s="729"/>
      <c r="K9" s="728"/>
      <c r="L9" s="728"/>
      <c r="M9" s="728"/>
      <c r="N9" s="729"/>
    </row>
    <row r="10" spans="2:14" ht="21.95" customHeight="1" x14ac:dyDescent="0.25">
      <c r="B10" s="41">
        <v>1100000</v>
      </c>
      <c r="C10" s="38"/>
      <c r="D10" s="38" t="s">
        <v>557</v>
      </c>
      <c r="E10" s="104">
        <f>E43</f>
        <v>171065</v>
      </c>
      <c r="F10" s="104" t="e">
        <f>F43</f>
        <v>#REF!</v>
      </c>
      <c r="G10" s="104" t="e">
        <f>G43</f>
        <v>#REF!</v>
      </c>
      <c r="H10" s="104" t="e">
        <f>H43</f>
        <v>#REF!</v>
      </c>
      <c r="I10" s="104">
        <f>I43</f>
        <v>170579.21000000002</v>
      </c>
      <c r="J10" s="108">
        <f>I10/E10</f>
        <v>0.99716020226229807</v>
      </c>
      <c r="K10" s="104"/>
      <c r="L10" s="104">
        <f>L43</f>
        <v>171065</v>
      </c>
      <c r="M10" s="104">
        <f>M43</f>
        <v>125766.84</v>
      </c>
      <c r="N10" s="108">
        <f>M10/L10</f>
        <v>0.73519913483178911</v>
      </c>
    </row>
    <row r="11" spans="2:14" ht="21.95" customHeight="1" x14ac:dyDescent="0.25">
      <c r="B11" s="41">
        <v>1300000</v>
      </c>
      <c r="C11" s="38"/>
      <c r="D11" s="38" t="s">
        <v>558</v>
      </c>
      <c r="E11" s="104">
        <f>E49</f>
        <v>8654065.7199999988</v>
      </c>
      <c r="F11" s="104" t="e">
        <f>F49</f>
        <v>#REF!</v>
      </c>
      <c r="G11" s="104" t="e">
        <f>G49</f>
        <v>#REF!</v>
      </c>
      <c r="H11" s="104" t="e">
        <f>H49</f>
        <v>#REF!</v>
      </c>
      <c r="I11" s="104">
        <f>I49</f>
        <v>5018692.24</v>
      </c>
      <c r="J11" s="108">
        <f>I11/E11</f>
        <v>0.57992305609622763</v>
      </c>
      <c r="K11" s="104"/>
      <c r="L11" s="104">
        <f>L49</f>
        <v>9483876.5</v>
      </c>
      <c r="M11" s="104">
        <f>M49</f>
        <v>6046976</v>
      </c>
      <c r="N11" s="108">
        <f>M11/L11</f>
        <v>0.6376059409883712</v>
      </c>
    </row>
    <row r="12" spans="2:14" ht="21.95" customHeight="1" x14ac:dyDescent="0.25">
      <c r="B12" s="41">
        <v>1400000</v>
      </c>
      <c r="C12" s="38"/>
      <c r="D12" s="38" t="s">
        <v>559</v>
      </c>
      <c r="E12" s="104">
        <f>E60</f>
        <v>604819.28</v>
      </c>
      <c r="F12" s="104" t="e">
        <f>F60</f>
        <v>#REF!</v>
      </c>
      <c r="G12" s="104" t="e">
        <f>G60</f>
        <v>#REF!</v>
      </c>
      <c r="H12" s="104" t="e">
        <f>H60</f>
        <v>#REF!</v>
      </c>
      <c r="I12" s="104">
        <f>I60</f>
        <v>548631.22</v>
      </c>
      <c r="J12" s="108">
        <f>I12/E12</f>
        <v>0.90709942315330949</v>
      </c>
      <c r="K12" s="104"/>
      <c r="L12" s="104">
        <f>L60</f>
        <v>435436.6</v>
      </c>
      <c r="M12" s="104">
        <f>M60</f>
        <v>394476.76</v>
      </c>
      <c r="N12" s="108">
        <f>M12/L12</f>
        <v>0.90593386040585477</v>
      </c>
    </row>
    <row r="13" spans="2:14" ht="20.100000000000001" customHeight="1" x14ac:dyDescent="0.2">
      <c r="B13" s="87"/>
      <c r="C13" s="9"/>
      <c r="D13" s="9"/>
      <c r="E13" s="14"/>
      <c r="F13" s="14"/>
      <c r="G13" s="14"/>
      <c r="H13" s="14"/>
      <c r="I13" s="14"/>
      <c r="J13" s="108"/>
      <c r="K13" s="14"/>
      <c r="L13" s="14"/>
      <c r="M13" s="14"/>
      <c r="N13" s="108"/>
    </row>
    <row r="14" spans="2:14" s="19" customFormat="1" ht="20.100000000000001" customHeight="1" thickBot="1" x14ac:dyDescent="0.3">
      <c r="B14" s="993" t="s">
        <v>814</v>
      </c>
      <c r="C14" s="993"/>
      <c r="D14" s="993"/>
      <c r="E14" s="383">
        <f>SUM(E10:E13)</f>
        <v>9429949.9999999981</v>
      </c>
      <c r="F14" s="383" t="e">
        <f>SUM(F10:F13)</f>
        <v>#REF!</v>
      </c>
      <c r="G14" s="383" t="e">
        <f>SUM(G10:G13)</f>
        <v>#REF!</v>
      </c>
      <c r="H14" s="383" t="e">
        <f>SUM(H10:H13)</f>
        <v>#REF!</v>
      </c>
      <c r="I14" s="383">
        <f>SUM(I10:I13)</f>
        <v>5737902.6699999999</v>
      </c>
      <c r="J14" s="385">
        <f>I14/E14</f>
        <v>0.60847646806186684</v>
      </c>
      <c r="K14" s="383"/>
      <c r="L14" s="383">
        <f>SUM(L10:L13)</f>
        <v>10090378.1</v>
      </c>
      <c r="M14" s="383">
        <f>SUM(M10:M13)</f>
        <v>6567219.5999999996</v>
      </c>
      <c r="N14" s="385">
        <f>M14/L14</f>
        <v>0.65083979360495914</v>
      </c>
    </row>
    <row r="15" spans="2:14" ht="20.100000000000001" customHeight="1" x14ac:dyDescent="0.2">
      <c r="B15" s="87"/>
      <c r="C15" s="9"/>
      <c r="D15" s="9"/>
      <c r="E15" s="14"/>
      <c r="F15" s="14"/>
      <c r="G15" s="14"/>
      <c r="H15" s="14"/>
      <c r="I15" s="14"/>
      <c r="J15" s="109"/>
      <c r="K15" s="14"/>
      <c r="L15" s="14"/>
      <c r="M15" s="14"/>
      <c r="N15" s="109"/>
    </row>
    <row r="16" spans="2:14" ht="20.100000000000001" customHeight="1" x14ac:dyDescent="0.2">
      <c r="B16" s="87"/>
      <c r="C16" s="9"/>
      <c r="D16" s="9"/>
      <c r="E16" s="14"/>
      <c r="F16" s="14"/>
      <c r="G16" s="14"/>
      <c r="H16" s="14"/>
      <c r="I16" s="14"/>
      <c r="J16" s="109"/>
      <c r="K16" s="14"/>
      <c r="L16" s="14"/>
      <c r="M16" s="14"/>
      <c r="N16" s="109"/>
    </row>
    <row r="17" spans="2:14" ht="20.100000000000001" customHeight="1" x14ac:dyDescent="0.2">
      <c r="B17" s="87"/>
      <c r="C17" s="9"/>
      <c r="D17" s="9"/>
      <c r="E17" s="14"/>
      <c r="F17" s="14"/>
      <c r="G17" s="14"/>
      <c r="H17" s="14"/>
      <c r="I17" s="14"/>
      <c r="J17" s="109"/>
      <c r="K17" s="14"/>
      <c r="L17" s="14"/>
      <c r="M17" s="14"/>
      <c r="N17" s="109"/>
    </row>
    <row r="18" spans="2:14" ht="20.100000000000001" customHeight="1" x14ac:dyDescent="0.2">
      <c r="B18" s="87"/>
      <c r="C18" s="9"/>
      <c r="D18" s="9"/>
      <c r="E18" s="14"/>
      <c r="F18" s="14"/>
      <c r="G18" s="14"/>
      <c r="H18" s="14"/>
      <c r="I18" s="14"/>
      <c r="J18" s="109"/>
      <c r="K18" s="14"/>
      <c r="L18" s="14"/>
      <c r="M18" s="14"/>
      <c r="N18" s="109"/>
    </row>
    <row r="19" spans="2:14" ht="20.100000000000001" customHeight="1" x14ac:dyDescent="0.2">
      <c r="B19" s="87"/>
      <c r="C19" s="9"/>
      <c r="D19" s="9"/>
      <c r="E19" s="14"/>
      <c r="F19" s="14"/>
      <c r="G19" s="14"/>
      <c r="H19" s="14"/>
      <c r="I19" s="14"/>
      <c r="J19" s="109"/>
      <c r="K19" s="14"/>
      <c r="L19" s="14"/>
      <c r="M19" s="14"/>
      <c r="N19" s="109"/>
    </row>
    <row r="20" spans="2:14" ht="20.100000000000001" customHeight="1" x14ac:dyDescent="0.2">
      <c r="B20" s="87"/>
      <c r="C20" s="9"/>
      <c r="D20" s="9"/>
      <c r="E20" s="14"/>
      <c r="F20" s="14"/>
      <c r="G20" s="14"/>
      <c r="H20" s="14"/>
      <c r="I20" s="14"/>
      <c r="J20" s="109"/>
      <c r="K20" s="14"/>
      <c r="L20" s="14"/>
      <c r="M20" s="14"/>
      <c r="N20" s="109"/>
    </row>
    <row r="21" spans="2:14" ht="20.100000000000001" customHeight="1" x14ac:dyDescent="0.2">
      <c r="B21" s="87"/>
      <c r="C21" s="9"/>
      <c r="D21" s="9"/>
      <c r="E21" s="14"/>
      <c r="F21" s="14"/>
      <c r="G21" s="14"/>
      <c r="H21" s="14"/>
      <c r="I21" s="14"/>
      <c r="J21" s="109"/>
      <c r="K21" s="14"/>
      <c r="L21" s="14"/>
      <c r="M21" s="14"/>
      <c r="N21" s="109"/>
    </row>
    <row r="22" spans="2:14" ht="20.100000000000001" customHeight="1" x14ac:dyDescent="0.2">
      <c r="B22" s="87"/>
      <c r="C22" s="9"/>
      <c r="D22" s="9"/>
      <c r="E22" s="14"/>
      <c r="F22" s="14"/>
      <c r="G22" s="14"/>
      <c r="H22" s="14"/>
      <c r="I22" s="14"/>
      <c r="J22" s="109"/>
      <c r="K22" s="14"/>
      <c r="L22" s="14"/>
      <c r="M22" s="14"/>
      <c r="N22" s="109"/>
    </row>
    <row r="23" spans="2:14" ht="20.100000000000001" customHeight="1" x14ac:dyDescent="0.2">
      <c r="B23" s="87"/>
      <c r="C23" s="9"/>
      <c r="D23" s="9"/>
      <c r="E23" s="14"/>
      <c r="F23" s="14"/>
      <c r="G23" s="14"/>
      <c r="H23" s="14"/>
      <c r="I23" s="14"/>
      <c r="J23" s="109"/>
      <c r="K23" s="14"/>
      <c r="L23" s="14"/>
      <c r="M23" s="14"/>
      <c r="N23" s="109"/>
    </row>
    <row r="24" spans="2:14" ht="20.100000000000001" customHeight="1" x14ac:dyDescent="0.2">
      <c r="B24" s="87"/>
      <c r="C24" s="9"/>
      <c r="D24" s="9"/>
      <c r="E24" s="14"/>
      <c r="F24" s="14"/>
      <c r="G24" s="14"/>
      <c r="H24" s="14"/>
      <c r="I24" s="14"/>
      <c r="J24" s="109"/>
      <c r="K24" s="14"/>
      <c r="L24" s="14"/>
      <c r="M24" s="14"/>
      <c r="N24" s="109"/>
    </row>
    <row r="25" spans="2:14" ht="20.100000000000001" customHeight="1" x14ac:dyDescent="0.2">
      <c r="B25" s="87"/>
      <c r="C25" s="9"/>
      <c r="D25" s="9"/>
      <c r="E25" s="14"/>
      <c r="F25" s="14"/>
      <c r="G25" s="14"/>
      <c r="H25" s="14"/>
      <c r="I25" s="14"/>
      <c r="J25" s="109"/>
      <c r="K25" s="14"/>
      <c r="L25" s="14"/>
      <c r="M25" s="14"/>
      <c r="N25" s="109"/>
    </row>
    <row r="26" spans="2:14" ht="20.100000000000001" customHeight="1" x14ac:dyDescent="0.2">
      <c r="B26" s="87"/>
      <c r="C26" s="9"/>
      <c r="D26" s="9"/>
      <c r="E26" s="14"/>
      <c r="F26" s="14"/>
      <c r="G26" s="14"/>
      <c r="H26" s="14"/>
      <c r="I26" s="14"/>
      <c r="J26" s="109"/>
      <c r="K26" s="14"/>
      <c r="L26" s="14"/>
      <c r="M26" s="14"/>
      <c r="N26" s="109"/>
    </row>
    <row r="27" spans="2:14" ht="20.100000000000001" customHeight="1" x14ac:dyDescent="0.2">
      <c r="B27" s="87"/>
      <c r="C27" s="9"/>
      <c r="D27" s="9"/>
      <c r="E27" s="14"/>
      <c r="F27" s="14"/>
      <c r="G27" s="14"/>
      <c r="H27" s="14"/>
      <c r="I27" s="14"/>
      <c r="J27" s="109"/>
      <c r="K27" s="14"/>
      <c r="L27" s="14"/>
      <c r="M27" s="14"/>
      <c r="N27" s="109"/>
    </row>
    <row r="28" spans="2:14" ht="20.100000000000001" customHeight="1" x14ac:dyDescent="0.2">
      <c r="B28" s="87"/>
      <c r="C28" s="9"/>
      <c r="D28" s="9"/>
      <c r="E28" s="14"/>
      <c r="F28" s="14"/>
      <c r="G28" s="14"/>
      <c r="H28" s="14"/>
      <c r="I28" s="14"/>
      <c r="J28" s="109"/>
      <c r="K28" s="14"/>
      <c r="L28" s="14"/>
      <c r="M28" s="14"/>
      <c r="N28" s="109"/>
    </row>
    <row r="29" spans="2:14" ht="20.100000000000001" customHeight="1" x14ac:dyDescent="0.2">
      <c r="B29" s="87"/>
      <c r="C29" s="9"/>
      <c r="D29" s="9"/>
      <c r="E29" s="14"/>
      <c r="F29" s="14"/>
      <c r="G29" s="14"/>
      <c r="H29" s="14"/>
      <c r="I29" s="14"/>
      <c r="J29" s="109"/>
      <c r="K29" s="14"/>
      <c r="L29" s="14"/>
      <c r="M29" s="14"/>
      <c r="N29" s="109"/>
    </row>
    <row r="30" spans="2:14" ht="20.100000000000001" customHeight="1" x14ac:dyDescent="0.2">
      <c r="B30" s="87"/>
      <c r="C30" s="9"/>
      <c r="D30" s="9"/>
      <c r="E30" s="14"/>
      <c r="F30" s="14"/>
      <c r="G30" s="14"/>
      <c r="H30" s="14"/>
      <c r="I30" s="14"/>
      <c r="J30" s="109"/>
      <c r="K30" s="14"/>
      <c r="L30" s="14"/>
      <c r="M30" s="14"/>
      <c r="N30" s="109"/>
    </row>
    <row r="31" spans="2:14" s="93" customFormat="1" ht="23.1" customHeight="1" x14ac:dyDescent="0.3">
      <c r="B31" s="991" t="str">
        <f>B2</f>
        <v>~ 0215100 - KOMENDA-EDINA-EGUAFO-ABREM MUNICIPAL ASSEMBLY ~</v>
      </c>
      <c r="C31" s="991"/>
      <c r="D31" s="991"/>
      <c r="E31" s="991"/>
      <c r="F31" s="991"/>
      <c r="G31" s="991"/>
      <c r="H31" s="991"/>
      <c r="I31" s="991"/>
      <c r="J31" s="991"/>
      <c r="K31" s="991"/>
      <c r="L31" s="991"/>
      <c r="M31" s="991"/>
      <c r="N31" s="991"/>
    </row>
    <row r="32" spans="2:14" s="93" customFormat="1" ht="23.1" customHeight="1" x14ac:dyDescent="0.25">
      <c r="B32" s="983" t="s">
        <v>816</v>
      </c>
      <c r="C32" s="983"/>
      <c r="D32" s="983"/>
      <c r="E32" s="983"/>
      <c r="F32" s="983"/>
      <c r="G32" s="983"/>
      <c r="H32" s="983"/>
      <c r="I32" s="983"/>
      <c r="J32" s="983"/>
      <c r="K32" s="983"/>
      <c r="L32" s="983"/>
      <c r="M32" s="983"/>
      <c r="N32" s="983"/>
    </row>
    <row r="33" spans="2:14" s="93" customFormat="1" ht="23.1" customHeight="1" x14ac:dyDescent="0.25">
      <c r="B33" s="992" t="str">
        <f>B4</f>
        <v>31st DECEMBER 2017</v>
      </c>
      <c r="C33" s="983"/>
      <c r="D33" s="983"/>
      <c r="E33" s="983"/>
      <c r="F33" s="983"/>
      <c r="G33" s="983"/>
      <c r="H33" s="983"/>
      <c r="I33" s="983"/>
      <c r="J33" s="983"/>
      <c r="K33" s="983"/>
      <c r="L33" s="983"/>
      <c r="M33" s="983"/>
      <c r="N33" s="983"/>
    </row>
    <row r="34" spans="2:14" s="93" customFormat="1" ht="20.100000000000001" customHeight="1" thickBot="1" x14ac:dyDescent="0.25">
      <c r="B34" s="733"/>
      <c r="C34" s="734"/>
      <c r="D34" s="734"/>
      <c r="E34" s="116"/>
      <c r="F34" s="116"/>
      <c r="G34" s="116"/>
      <c r="H34" s="116"/>
      <c r="I34" s="116"/>
      <c r="J34" s="110"/>
      <c r="K34" s="735"/>
      <c r="L34" s="116"/>
      <c r="M34" s="116"/>
      <c r="N34" s="110"/>
    </row>
    <row r="35" spans="2:14" s="388" customFormat="1" ht="20.100000000000001" customHeight="1" thickBot="1" x14ac:dyDescent="0.3">
      <c r="B35" s="387"/>
      <c r="C35" s="387"/>
      <c r="D35" s="387"/>
      <c r="E35" s="994">
        <f>E6</f>
        <v>2017</v>
      </c>
      <c r="F35" s="995"/>
      <c r="G35" s="995"/>
      <c r="H35" s="995"/>
      <c r="I35" s="995"/>
      <c r="J35" s="996"/>
      <c r="K35" s="387"/>
      <c r="L35" s="994">
        <f>L6</f>
        <v>2016</v>
      </c>
      <c r="M35" s="995"/>
      <c r="N35" s="996"/>
    </row>
    <row r="36" spans="2:14" ht="20.100000000000001" customHeight="1" x14ac:dyDescent="0.25">
      <c r="B36" s="730"/>
      <c r="C36" s="730"/>
      <c r="D36" s="730"/>
      <c r="E36" s="671" t="s">
        <v>520</v>
      </c>
      <c r="F36" s="731" t="s">
        <v>523</v>
      </c>
      <c r="G36" s="731" t="s">
        <v>810</v>
      </c>
      <c r="H36" s="731"/>
      <c r="I36" s="672" t="s">
        <v>1781</v>
      </c>
      <c r="J36" s="773" t="s">
        <v>521</v>
      </c>
      <c r="K36" s="731"/>
      <c r="L36" s="671" t="s">
        <v>520</v>
      </c>
      <c r="M36" s="672" t="s">
        <v>1781</v>
      </c>
      <c r="N36" s="773" t="s">
        <v>521</v>
      </c>
    </row>
    <row r="37" spans="2:14" ht="20.100000000000001" customHeight="1" x14ac:dyDescent="0.25">
      <c r="B37" s="730" t="s">
        <v>813</v>
      </c>
      <c r="C37" s="730"/>
      <c r="D37" s="730" t="s">
        <v>815</v>
      </c>
      <c r="E37" s="671" t="s">
        <v>1782</v>
      </c>
      <c r="F37" s="731" t="s">
        <v>811</v>
      </c>
      <c r="G37" s="731" t="s">
        <v>811</v>
      </c>
      <c r="H37" s="731" t="s">
        <v>811</v>
      </c>
      <c r="I37" s="732" t="s">
        <v>487</v>
      </c>
      <c r="J37" s="773" t="s">
        <v>524</v>
      </c>
      <c r="K37" s="731"/>
      <c r="L37" s="671" t="s">
        <v>1782</v>
      </c>
      <c r="M37" s="732" t="s">
        <v>487</v>
      </c>
      <c r="N37" s="773" t="s">
        <v>524</v>
      </c>
    </row>
    <row r="38" spans="2:14" ht="18" customHeight="1" x14ac:dyDescent="0.2">
      <c r="B38" s="21"/>
      <c r="C38" s="20"/>
      <c r="D38" s="20"/>
      <c r="E38" s="115"/>
      <c r="F38" s="115"/>
      <c r="G38" s="115"/>
      <c r="H38" s="115"/>
      <c r="I38" s="115"/>
      <c r="J38" s="107"/>
      <c r="K38" s="115"/>
      <c r="L38" s="115"/>
      <c r="M38" s="115"/>
      <c r="N38" s="107"/>
    </row>
    <row r="39" spans="2:14" s="19" customFormat="1" ht="20.100000000000001" customHeight="1" thickBot="1" x14ac:dyDescent="0.3">
      <c r="B39" s="997">
        <v>1100000</v>
      </c>
      <c r="C39" s="997"/>
      <c r="D39" s="997" t="s">
        <v>557</v>
      </c>
      <c r="E39" s="997"/>
      <c r="F39" s="117"/>
      <c r="G39" s="117"/>
      <c r="H39" s="117"/>
      <c r="I39" s="117"/>
      <c r="J39" s="114"/>
      <c r="K39" s="117"/>
      <c r="L39" s="117"/>
      <c r="M39" s="117"/>
      <c r="N39" s="114"/>
    </row>
    <row r="40" spans="2:14" ht="5.0999999999999996" customHeight="1" x14ac:dyDescent="0.2">
      <c r="B40" s="87"/>
      <c r="C40" s="9"/>
      <c r="D40" s="9"/>
      <c r="E40" s="14"/>
      <c r="F40" s="14"/>
      <c r="G40" s="14"/>
      <c r="H40" s="14"/>
      <c r="I40" s="14"/>
      <c r="J40" s="109"/>
      <c r="K40" s="14"/>
      <c r="L40" s="14"/>
      <c r="M40" s="14"/>
      <c r="N40" s="109"/>
    </row>
    <row r="41" spans="2:14" ht="20.100000000000001" customHeight="1" x14ac:dyDescent="0.25">
      <c r="B41" s="41">
        <v>1131000</v>
      </c>
      <c r="C41" s="38"/>
      <c r="D41" s="38" t="s">
        <v>537</v>
      </c>
      <c r="E41" s="104">
        <f>'Rev. T''bal.'!E18</f>
        <v>171065</v>
      </c>
      <c r="F41" s="104" t="e">
        <f>'Rev. T''bal.'!#REF!</f>
        <v>#REF!</v>
      </c>
      <c r="G41" s="104" t="e">
        <f>'Rev. T''bal.'!#REF!</f>
        <v>#REF!</v>
      </c>
      <c r="H41" s="104" t="e">
        <f>'Rev. T''bal.'!#REF!</f>
        <v>#REF!</v>
      </c>
      <c r="I41" s="104">
        <f>'Rev. T''bal.'!F18</f>
        <v>170579.21000000002</v>
      </c>
      <c r="J41" s="108">
        <f>I41/E41</f>
        <v>0.99716020226229807</v>
      </c>
      <c r="K41" s="104"/>
      <c r="L41" s="104">
        <f>'Rev. T''bal.'!I18</f>
        <v>171065</v>
      </c>
      <c r="M41" s="104">
        <f>'Rev. T''bal.'!J18</f>
        <v>125766.84</v>
      </c>
      <c r="N41" s="108">
        <f>M41/L41</f>
        <v>0.73519913483178911</v>
      </c>
    </row>
    <row r="42" spans="2:14" ht="5.0999999999999996" customHeight="1" x14ac:dyDescent="0.25">
      <c r="B42" s="41"/>
      <c r="C42" s="38"/>
      <c r="D42" s="38"/>
      <c r="E42" s="104"/>
      <c r="F42" s="104"/>
      <c r="G42" s="104"/>
      <c r="H42" s="104"/>
      <c r="I42" s="104"/>
      <c r="J42" s="108"/>
      <c r="K42" s="104"/>
      <c r="L42" s="104"/>
      <c r="M42" s="104"/>
      <c r="N42" s="108"/>
    </row>
    <row r="43" spans="2:14" s="92" customFormat="1" ht="20.100000000000001" customHeight="1" thickBot="1" x14ac:dyDescent="0.3">
      <c r="B43" s="46"/>
      <c r="C43" s="44"/>
      <c r="D43" s="112"/>
      <c r="E43" s="118">
        <f>SUM(E41:E42)</f>
        <v>171065</v>
      </c>
      <c r="F43" s="118" t="e">
        <f>SUM(F41:F42)</f>
        <v>#REF!</v>
      </c>
      <c r="G43" s="118" t="e">
        <f>SUM(G41:G42)</f>
        <v>#REF!</v>
      </c>
      <c r="H43" s="118" t="e">
        <f>SUM(H41:H42)</f>
        <v>#REF!</v>
      </c>
      <c r="I43" s="118">
        <f>SUM(I41:I42)</f>
        <v>170579.21000000002</v>
      </c>
      <c r="J43" s="386">
        <f>I43/E43</f>
        <v>0.99716020226229807</v>
      </c>
      <c r="K43" s="118"/>
      <c r="L43" s="118">
        <f>SUM(L41:L42)</f>
        <v>171065</v>
      </c>
      <c r="M43" s="118">
        <f>SUM(M41:M42)</f>
        <v>125766.84</v>
      </c>
      <c r="N43" s="386">
        <f>M43/L43</f>
        <v>0.73519913483178911</v>
      </c>
    </row>
    <row r="44" spans="2:14" ht="20.100000000000001" customHeight="1" x14ac:dyDescent="0.2">
      <c r="B44" s="87"/>
      <c r="C44" s="9"/>
      <c r="D44" s="9"/>
      <c r="E44" s="14"/>
      <c r="F44" s="14"/>
      <c r="G44" s="14"/>
      <c r="H44" s="14"/>
      <c r="I44" s="14"/>
      <c r="J44" s="109"/>
      <c r="K44" s="14"/>
      <c r="L44" s="14"/>
      <c r="M44" s="14"/>
      <c r="N44" s="109"/>
    </row>
    <row r="45" spans="2:14" s="19" customFormat="1" ht="20.100000000000001" customHeight="1" thickBot="1" x14ac:dyDescent="0.3">
      <c r="B45" s="997">
        <v>1300000</v>
      </c>
      <c r="C45" s="997"/>
      <c r="D45" s="997" t="s">
        <v>558</v>
      </c>
      <c r="E45" s="997"/>
      <c r="F45" s="117"/>
      <c r="G45" s="117"/>
      <c r="H45" s="117"/>
      <c r="I45" s="117"/>
      <c r="J45" s="114"/>
      <c r="K45" s="117"/>
      <c r="L45" s="117"/>
      <c r="M45" s="117"/>
      <c r="N45" s="114"/>
    </row>
    <row r="46" spans="2:14" ht="5.0999999999999996" customHeight="1" x14ac:dyDescent="0.2">
      <c r="B46" s="87"/>
      <c r="C46" s="9"/>
      <c r="D46" s="9"/>
      <c r="E46" s="14"/>
      <c r="F46" s="14"/>
      <c r="G46" s="14"/>
      <c r="H46" s="14"/>
      <c r="I46" s="14"/>
      <c r="J46" s="109"/>
      <c r="K46" s="14"/>
      <c r="L46" s="14"/>
      <c r="M46" s="14"/>
      <c r="N46" s="109"/>
    </row>
    <row r="47" spans="2:14" s="113" customFormat="1" ht="20.100000000000001" customHeight="1" x14ac:dyDescent="0.25">
      <c r="B47" s="41">
        <v>1331000</v>
      </c>
      <c r="C47" s="38"/>
      <c r="D47" s="38" t="s">
        <v>817</v>
      </c>
      <c r="E47" s="104">
        <f>'Rev. T''bal.'!E40</f>
        <v>8654065.7199999988</v>
      </c>
      <c r="F47" s="104" t="e">
        <f>'Rev. T''bal.'!#REF!</f>
        <v>#REF!</v>
      </c>
      <c r="G47" s="104" t="e">
        <f>'Rev. T''bal.'!#REF!</f>
        <v>#REF!</v>
      </c>
      <c r="H47" s="104" t="e">
        <f>'Rev. T''bal.'!#REF!</f>
        <v>#REF!</v>
      </c>
      <c r="I47" s="104">
        <f>'Rev. T''bal.'!F40</f>
        <v>5018692.24</v>
      </c>
      <c r="J47" s="108">
        <f>I47/E47</f>
        <v>0.57992305609622763</v>
      </c>
      <c r="K47" s="104"/>
      <c r="L47" s="104">
        <f>'Rev. T''bal.'!I40</f>
        <v>9483876.5</v>
      </c>
      <c r="M47" s="104">
        <f>'Rev. T''bal.'!J40</f>
        <v>6046976</v>
      </c>
      <c r="N47" s="108">
        <f>M47/L47</f>
        <v>0.6376059409883712</v>
      </c>
    </row>
    <row r="48" spans="2:14" s="113" customFormat="1" ht="5.0999999999999996" customHeight="1" x14ac:dyDescent="0.25">
      <c r="B48" s="41"/>
      <c r="C48" s="38"/>
      <c r="D48" s="38"/>
      <c r="E48" s="104"/>
      <c r="F48" s="104"/>
      <c r="G48" s="104"/>
      <c r="H48" s="104"/>
      <c r="I48" s="104"/>
      <c r="J48" s="108"/>
      <c r="K48" s="104"/>
      <c r="L48" s="104"/>
      <c r="M48" s="104"/>
      <c r="N48" s="108"/>
    </row>
    <row r="49" spans="2:14" s="92" customFormat="1" ht="20.100000000000001" customHeight="1" thickBot="1" x14ac:dyDescent="0.3">
      <c r="B49" s="46"/>
      <c r="C49" s="44"/>
      <c r="D49" s="112"/>
      <c r="E49" s="118">
        <f>SUM(E46:E47)</f>
        <v>8654065.7199999988</v>
      </c>
      <c r="F49" s="118" t="e">
        <f>SUM(F46:F47)</f>
        <v>#REF!</v>
      </c>
      <c r="G49" s="118" t="e">
        <f>SUM(G46:G47)</f>
        <v>#REF!</v>
      </c>
      <c r="H49" s="118" t="e">
        <f>SUM(H46:H47)</f>
        <v>#REF!</v>
      </c>
      <c r="I49" s="118">
        <f>SUM(I46:I47)</f>
        <v>5018692.24</v>
      </c>
      <c r="J49" s="386">
        <f>I49/E49</f>
        <v>0.57992305609622763</v>
      </c>
      <c r="K49" s="118"/>
      <c r="L49" s="118">
        <f>SUM(L46:L47)</f>
        <v>9483876.5</v>
      </c>
      <c r="M49" s="118">
        <f>SUM(M46:M47)</f>
        <v>6046976</v>
      </c>
      <c r="N49" s="386">
        <f>M49/L49</f>
        <v>0.6376059409883712</v>
      </c>
    </row>
    <row r="50" spans="2:14" ht="20.100000000000001" customHeight="1" x14ac:dyDescent="0.2">
      <c r="B50" s="87"/>
      <c r="C50" s="9"/>
      <c r="D50" s="9"/>
      <c r="E50" s="14"/>
      <c r="F50" s="14"/>
      <c r="G50" s="14"/>
      <c r="H50" s="14"/>
      <c r="I50" s="14"/>
      <c r="J50" s="109"/>
      <c r="K50" s="14"/>
      <c r="L50" s="14"/>
      <c r="M50" s="14"/>
      <c r="N50" s="109"/>
    </row>
    <row r="51" spans="2:14" s="19" customFormat="1" ht="20.100000000000001" customHeight="1" thickBot="1" x14ac:dyDescent="0.3">
      <c r="B51" s="997">
        <v>1400000</v>
      </c>
      <c r="C51" s="997"/>
      <c r="D51" s="997" t="s">
        <v>559</v>
      </c>
      <c r="E51" s="997"/>
      <c r="F51" s="117"/>
      <c r="G51" s="117"/>
      <c r="H51" s="117"/>
      <c r="I51" s="117"/>
      <c r="J51" s="114"/>
      <c r="K51" s="117"/>
      <c r="L51" s="117"/>
      <c r="M51" s="117"/>
      <c r="N51" s="114"/>
    </row>
    <row r="52" spans="2:14" ht="5.0999999999999996" customHeight="1" x14ac:dyDescent="0.2">
      <c r="B52" s="87"/>
      <c r="C52" s="9"/>
      <c r="D52" s="9"/>
      <c r="E52" s="14"/>
      <c r="F52" s="14"/>
      <c r="G52" s="14"/>
      <c r="H52" s="14"/>
      <c r="I52" s="14"/>
      <c r="J52" s="109"/>
      <c r="K52" s="14"/>
      <c r="L52" s="14"/>
      <c r="M52" s="14"/>
      <c r="N52" s="109"/>
    </row>
    <row r="53" spans="2:14" s="113" customFormat="1" ht="21.95" customHeight="1" x14ac:dyDescent="0.25">
      <c r="B53" s="41">
        <v>1412000</v>
      </c>
      <c r="C53" s="38"/>
      <c r="D53" s="38" t="s">
        <v>539</v>
      </c>
      <c r="E53" s="104">
        <f>'Rev. T''bal.'!E52</f>
        <v>124391.97</v>
      </c>
      <c r="F53" s="104" t="e">
        <f>'Rev. T''bal.'!#REF!</f>
        <v>#REF!</v>
      </c>
      <c r="G53" s="104" t="e">
        <f>'Rev. T''bal.'!#REF!</f>
        <v>#REF!</v>
      </c>
      <c r="H53" s="104" t="e">
        <f>'Rev. T''bal.'!#REF!</f>
        <v>#REF!</v>
      </c>
      <c r="I53" s="104">
        <f>'Rev. T''bal.'!F52</f>
        <v>182943.86</v>
      </c>
      <c r="J53" s="108">
        <f t="shared" ref="J53:J60" si="0">I53/E53</f>
        <v>1.4707047408285276</v>
      </c>
      <c r="K53" s="104"/>
      <c r="L53" s="104">
        <f>'Rev. T''bal.'!I52</f>
        <v>56100</v>
      </c>
      <c r="M53" s="104">
        <f>'Rev. T''bal.'!J52</f>
        <v>88073.53</v>
      </c>
      <c r="N53" s="108">
        <f t="shared" ref="N53:N60" si="1">M53/L53</f>
        <v>1.5699381461675579</v>
      </c>
    </row>
    <row r="54" spans="2:14" s="113" customFormat="1" ht="21.95" customHeight="1" x14ac:dyDescent="0.25">
      <c r="B54" s="41">
        <v>1415000</v>
      </c>
      <c r="C54" s="38"/>
      <c r="D54" s="38" t="s">
        <v>540</v>
      </c>
      <c r="E54" s="104">
        <f>'Rev. T''bal.'!E62</f>
        <v>52490</v>
      </c>
      <c r="F54" s="104" t="e">
        <f>'Rev. T''bal.'!#REF!</f>
        <v>#REF!</v>
      </c>
      <c r="G54" s="104" t="e">
        <f>'Rev. T''bal.'!#REF!</f>
        <v>#REF!</v>
      </c>
      <c r="H54" s="104" t="e">
        <f>'Rev. T''bal.'!#REF!</f>
        <v>#REF!</v>
      </c>
      <c r="I54" s="104">
        <f>'Rev. T''bal.'!F62</f>
        <v>35908</v>
      </c>
      <c r="J54" s="108">
        <f t="shared" si="0"/>
        <v>0.68409220803962656</v>
      </c>
      <c r="K54" s="104"/>
      <c r="L54" s="104">
        <f>'Rev. T''bal.'!I62</f>
        <v>27805</v>
      </c>
      <c r="M54" s="104">
        <f>'Rev. T''bal.'!J62</f>
        <v>10204</v>
      </c>
      <c r="N54" s="108">
        <f t="shared" si="1"/>
        <v>0.36698435533177487</v>
      </c>
    </row>
    <row r="55" spans="2:14" s="113" customFormat="1" ht="21.95" customHeight="1" x14ac:dyDescent="0.25">
      <c r="B55" s="41">
        <v>1422000</v>
      </c>
      <c r="C55" s="38"/>
      <c r="D55" s="38" t="s">
        <v>541</v>
      </c>
      <c r="E55" s="104">
        <f>'Rev. T''bal.'!E93</f>
        <v>115911</v>
      </c>
      <c r="F55" s="104" t="e">
        <f>'Rev. T''bal.'!#REF!</f>
        <v>#REF!</v>
      </c>
      <c r="G55" s="104" t="e">
        <f>'Rev. T''bal.'!#REF!</f>
        <v>#REF!</v>
      </c>
      <c r="H55" s="104" t="e">
        <f>'Rev. T''bal.'!#REF!</f>
        <v>#REF!</v>
      </c>
      <c r="I55" s="104">
        <f>'Rev. T''bal.'!F93</f>
        <v>138819</v>
      </c>
      <c r="J55" s="108">
        <f t="shared" si="0"/>
        <v>1.1976343919041332</v>
      </c>
      <c r="K55" s="104"/>
      <c r="L55" s="104">
        <f>'Rev. T''bal.'!I93</f>
        <v>94411</v>
      </c>
      <c r="M55" s="104">
        <f>'Rev. T''bal.'!J93</f>
        <v>129752</v>
      </c>
      <c r="N55" s="108">
        <f t="shared" si="1"/>
        <v>1.3743313808772284</v>
      </c>
    </row>
    <row r="56" spans="2:14" s="113" customFormat="1" ht="21.95" customHeight="1" x14ac:dyDescent="0.25">
      <c r="B56" s="41">
        <v>1423000</v>
      </c>
      <c r="C56" s="38"/>
      <c r="D56" s="38" t="s">
        <v>542</v>
      </c>
      <c r="E56" s="104">
        <f>'Rev. T''bal.'!E109</f>
        <v>261546.31</v>
      </c>
      <c r="F56" s="104" t="e">
        <f>'Rev. T''bal.'!#REF!</f>
        <v>#REF!</v>
      </c>
      <c r="G56" s="104" t="e">
        <f>'Rev. T''bal.'!#REF!</f>
        <v>#REF!</v>
      </c>
      <c r="H56" s="104" t="e">
        <f>'Rev. T''bal.'!#REF!</f>
        <v>#REF!</v>
      </c>
      <c r="I56" s="104">
        <f>'Rev. T''bal.'!F109</f>
        <v>133085</v>
      </c>
      <c r="J56" s="108">
        <f t="shared" si="0"/>
        <v>0.5088391421006857</v>
      </c>
      <c r="K56" s="104"/>
      <c r="L56" s="104">
        <f>'Rev. T''bal.'!I109</f>
        <v>206640</v>
      </c>
      <c r="M56" s="104">
        <f>'Rev. T''bal.'!J109</f>
        <v>117723.5</v>
      </c>
      <c r="N56" s="108">
        <f t="shared" si="1"/>
        <v>0.56970334881920248</v>
      </c>
    </row>
    <row r="57" spans="2:14" s="113" customFormat="1" ht="21.95" customHeight="1" x14ac:dyDescent="0.25">
      <c r="B57" s="41">
        <v>1430000</v>
      </c>
      <c r="C57" s="38"/>
      <c r="D57" s="38" t="s">
        <v>543</v>
      </c>
      <c r="E57" s="104">
        <f>'Rev. T''bal.'!E115</f>
        <v>8400</v>
      </c>
      <c r="F57" s="104" t="e">
        <f>'Rev. T''bal.'!#REF!</f>
        <v>#REF!</v>
      </c>
      <c r="G57" s="104" t="e">
        <f>'Rev. T''bal.'!#REF!</f>
        <v>#REF!</v>
      </c>
      <c r="H57" s="104" t="e">
        <f>'Rev. T''bal.'!#REF!</f>
        <v>#REF!</v>
      </c>
      <c r="I57" s="104">
        <f>'Rev. T''bal.'!F115</f>
        <v>28429.5</v>
      </c>
      <c r="J57" s="108">
        <f t="shared" si="0"/>
        <v>3.3844642857142859</v>
      </c>
      <c r="K57" s="104"/>
      <c r="L57" s="104">
        <f>'Rev. T''bal.'!I115</f>
        <v>8400</v>
      </c>
      <c r="M57" s="104">
        <f>'Rev. T''bal.'!J115</f>
        <v>15387</v>
      </c>
      <c r="N57" s="108">
        <f t="shared" si="1"/>
        <v>1.8317857142857144</v>
      </c>
    </row>
    <row r="58" spans="2:14" s="113" customFormat="1" ht="21.95" customHeight="1" x14ac:dyDescent="0.25">
      <c r="B58" s="41">
        <v>1450000</v>
      </c>
      <c r="C58" s="38"/>
      <c r="D58" s="38" t="s">
        <v>544</v>
      </c>
      <c r="E58" s="104">
        <f>'Rev. T''bal.'!E120</f>
        <v>42080</v>
      </c>
      <c r="F58" s="104" t="e">
        <f>'Rev. T''bal.'!#REF!</f>
        <v>#REF!</v>
      </c>
      <c r="G58" s="104" t="e">
        <f>'Rev. T''bal.'!#REF!</f>
        <v>#REF!</v>
      </c>
      <c r="H58" s="104" t="e">
        <f>'Rev. T''bal.'!#REF!</f>
        <v>#REF!</v>
      </c>
      <c r="I58" s="104">
        <f>'Rev. T''bal.'!F120</f>
        <v>29445.86</v>
      </c>
      <c r="J58" s="108">
        <f t="shared" si="0"/>
        <v>0.69975903041825094</v>
      </c>
      <c r="K58" s="104"/>
      <c r="L58" s="104">
        <f>'Rev. T''bal.'!I120</f>
        <v>42080.6</v>
      </c>
      <c r="M58" s="104">
        <f>'Rev. T''bal.'!J120</f>
        <v>33336.730000000003</v>
      </c>
      <c r="N58" s="108">
        <f t="shared" si="1"/>
        <v>0.79221137531308972</v>
      </c>
    </row>
    <row r="59" spans="2:14" ht="5.0999999999999996" customHeight="1" x14ac:dyDescent="0.2">
      <c r="B59" s="87"/>
      <c r="C59" s="9"/>
      <c r="D59" s="9"/>
      <c r="E59" s="14"/>
      <c r="F59" s="14"/>
      <c r="G59" s="14"/>
      <c r="H59" s="14"/>
      <c r="I59" s="14"/>
      <c r="J59" s="108"/>
      <c r="K59" s="14"/>
      <c r="L59" s="14"/>
      <c r="M59" s="14"/>
      <c r="N59" s="108"/>
    </row>
    <row r="60" spans="2:14" s="92" customFormat="1" ht="20.100000000000001" customHeight="1" thickBot="1" x14ac:dyDescent="0.3">
      <c r="B60" s="46"/>
      <c r="C60" s="44"/>
      <c r="D60" s="112"/>
      <c r="E60" s="118">
        <f>SUM(E53:E58)</f>
        <v>604819.28</v>
      </c>
      <c r="F60" s="118" t="e">
        <f>SUM(F53:F58)</f>
        <v>#REF!</v>
      </c>
      <c r="G60" s="118" t="e">
        <f>SUM(G53:G58)</f>
        <v>#REF!</v>
      </c>
      <c r="H60" s="118" t="e">
        <f>SUM(H53:H58)</f>
        <v>#REF!</v>
      </c>
      <c r="I60" s="118">
        <f>SUM(I53:I58)</f>
        <v>548631.22</v>
      </c>
      <c r="J60" s="386">
        <f t="shared" si="0"/>
        <v>0.90709942315330949</v>
      </c>
      <c r="K60" s="118"/>
      <c r="L60" s="118">
        <f>SUM(L53:L58)</f>
        <v>435436.6</v>
      </c>
      <c r="M60" s="118">
        <f>SUM(M53:M58)</f>
        <v>394476.76</v>
      </c>
      <c r="N60" s="386">
        <f t="shared" si="1"/>
        <v>0.90593386040585477</v>
      </c>
    </row>
    <row r="61" spans="2:14" ht="20.100000000000001" customHeight="1" x14ac:dyDescent="0.2">
      <c r="B61" s="87"/>
      <c r="C61" s="9"/>
      <c r="D61" s="9"/>
      <c r="E61" s="14"/>
      <c r="F61" s="14"/>
      <c r="G61" s="14"/>
      <c r="H61" s="14"/>
      <c r="I61" s="14"/>
      <c r="J61" s="109"/>
      <c r="K61" s="14"/>
      <c r="L61" s="14"/>
      <c r="M61" s="14"/>
      <c r="N61" s="109"/>
    </row>
    <row r="62" spans="2:14" s="19" customFormat="1" ht="20.100000000000001" customHeight="1" thickBot="1" x14ac:dyDescent="0.3">
      <c r="B62" s="998" t="s">
        <v>814</v>
      </c>
      <c r="C62" s="993"/>
      <c r="D62" s="993"/>
      <c r="E62" s="383">
        <f>SUM(E60,E49,E43)</f>
        <v>9429949.9999999981</v>
      </c>
      <c r="F62" s="383" t="e">
        <f>SUM(F60,F49,F43)</f>
        <v>#REF!</v>
      </c>
      <c r="G62" s="383" t="e">
        <f>SUM(G60,G49,G43)</f>
        <v>#REF!</v>
      </c>
      <c r="H62" s="383" t="e">
        <f>SUM(H60,H49,H43)</f>
        <v>#REF!</v>
      </c>
      <c r="I62" s="383">
        <f>SUM(I60,I49,I43)</f>
        <v>5737902.6699999999</v>
      </c>
      <c r="J62" s="385">
        <f>I62/E62</f>
        <v>0.60847646806186684</v>
      </c>
      <c r="K62" s="383"/>
      <c r="L62" s="383">
        <f>SUM(L60,L49,L43)</f>
        <v>10090378.1</v>
      </c>
      <c r="M62" s="383">
        <f>SUM(M60,M49,M43)</f>
        <v>6567219.5999999996</v>
      </c>
      <c r="N62" s="385">
        <f>M62/L62</f>
        <v>0.65083979360495914</v>
      </c>
    </row>
    <row r="63" spans="2:14" ht="19.5" customHeight="1" x14ac:dyDescent="0.2">
      <c r="B63" s="87"/>
      <c r="C63" s="9"/>
      <c r="D63" s="9"/>
      <c r="E63" s="14"/>
      <c r="F63" s="14"/>
      <c r="G63" s="14"/>
      <c r="H63" s="14"/>
      <c r="I63" s="14"/>
      <c r="J63" s="109"/>
      <c r="K63" s="14"/>
      <c r="L63" s="14"/>
      <c r="M63" s="14"/>
      <c r="N63" s="109"/>
    </row>
    <row r="64" spans="2:14" ht="20.100000000000001" customHeight="1" x14ac:dyDescent="0.3">
      <c r="B64" s="991" t="str">
        <f>B2</f>
        <v>~ 0215100 - KOMENDA-EDINA-EGUAFO-ABREM MUNICIPAL ASSEMBLY ~</v>
      </c>
      <c r="C64" s="991"/>
      <c r="D64" s="991"/>
      <c r="E64" s="991"/>
      <c r="F64" s="991"/>
      <c r="G64" s="991"/>
      <c r="H64" s="991"/>
      <c r="I64" s="991"/>
      <c r="J64" s="991"/>
      <c r="K64" s="991"/>
      <c r="L64" s="991"/>
      <c r="M64" s="991"/>
      <c r="N64" s="991"/>
    </row>
    <row r="65" spans="2:14" ht="20.100000000000001" customHeight="1" x14ac:dyDescent="0.25">
      <c r="B65" s="983" t="s">
        <v>818</v>
      </c>
      <c r="C65" s="983"/>
      <c r="D65" s="983"/>
      <c r="E65" s="983"/>
      <c r="F65" s="983"/>
      <c r="G65" s="983"/>
      <c r="H65" s="983"/>
      <c r="I65" s="983"/>
      <c r="J65" s="983"/>
      <c r="K65" s="983"/>
      <c r="L65" s="983"/>
      <c r="M65" s="983"/>
      <c r="N65" s="983"/>
    </row>
    <row r="66" spans="2:14" ht="20.100000000000001" customHeight="1" x14ac:dyDescent="0.25">
      <c r="B66" s="992" t="str">
        <f>'Bal. Sht'!B4:F4</f>
        <v>31st DECEMBER 2017</v>
      </c>
      <c r="C66" s="992"/>
      <c r="D66" s="992"/>
      <c r="E66" s="992"/>
      <c r="F66" s="992"/>
      <c r="G66" s="992"/>
      <c r="H66" s="992"/>
      <c r="I66" s="992"/>
      <c r="J66" s="992"/>
      <c r="K66" s="992"/>
      <c r="L66" s="992"/>
      <c r="M66" s="992"/>
      <c r="N66" s="992"/>
    </row>
    <row r="67" spans="2:14" ht="20.100000000000001" customHeight="1" thickBot="1" x14ac:dyDescent="0.3">
      <c r="B67" s="723"/>
      <c r="C67" s="723"/>
      <c r="D67" s="723"/>
      <c r="E67" s="96"/>
      <c r="F67" s="96"/>
      <c r="G67" s="96"/>
      <c r="H67" s="96"/>
      <c r="I67" s="96"/>
      <c r="J67" s="106"/>
      <c r="K67" s="724"/>
      <c r="L67" s="96"/>
      <c r="M67" s="96"/>
      <c r="N67" s="106"/>
    </row>
    <row r="68" spans="2:14" s="388" customFormat="1" ht="20.100000000000001" customHeight="1" thickBot="1" x14ac:dyDescent="0.3">
      <c r="B68" s="387"/>
      <c r="C68" s="387"/>
      <c r="D68" s="387"/>
      <c r="E68" s="994">
        <f>E6</f>
        <v>2017</v>
      </c>
      <c r="F68" s="995"/>
      <c r="G68" s="995"/>
      <c r="H68" s="995"/>
      <c r="I68" s="995"/>
      <c r="J68" s="996"/>
      <c r="K68" s="387"/>
      <c r="L68" s="994">
        <f>L6</f>
        <v>2016</v>
      </c>
      <c r="M68" s="995"/>
      <c r="N68" s="996"/>
    </row>
    <row r="69" spans="2:14" ht="20.100000000000001" customHeight="1" x14ac:dyDescent="0.25">
      <c r="B69" s="730"/>
      <c r="C69" s="730"/>
      <c r="D69" s="730"/>
      <c r="E69" s="671" t="s">
        <v>520</v>
      </c>
      <c r="F69" s="731" t="s">
        <v>523</v>
      </c>
      <c r="G69" s="731" t="s">
        <v>810</v>
      </c>
      <c r="H69" s="731"/>
      <c r="I69" s="672" t="s">
        <v>1781</v>
      </c>
      <c r="J69" s="773" t="s">
        <v>521</v>
      </c>
      <c r="K69" s="731"/>
      <c r="L69" s="671" t="s">
        <v>520</v>
      </c>
      <c r="M69" s="672" t="s">
        <v>1781</v>
      </c>
      <c r="N69" s="773" t="s">
        <v>521</v>
      </c>
    </row>
    <row r="70" spans="2:14" ht="20.100000000000001" customHeight="1" x14ac:dyDescent="0.25">
      <c r="B70" s="730" t="s">
        <v>813</v>
      </c>
      <c r="C70" s="730"/>
      <c r="D70" s="730" t="s">
        <v>815</v>
      </c>
      <c r="E70" s="671" t="s">
        <v>1782</v>
      </c>
      <c r="F70" s="731" t="s">
        <v>811</v>
      </c>
      <c r="G70" s="731" t="s">
        <v>811</v>
      </c>
      <c r="H70" s="731" t="s">
        <v>811</v>
      </c>
      <c r="I70" s="732" t="s">
        <v>487</v>
      </c>
      <c r="J70" s="773" t="s">
        <v>524</v>
      </c>
      <c r="K70" s="731"/>
      <c r="L70" s="671" t="s">
        <v>1782</v>
      </c>
      <c r="M70" s="732" t="s">
        <v>487</v>
      </c>
      <c r="N70" s="773" t="s">
        <v>524</v>
      </c>
    </row>
    <row r="71" spans="2:14" ht="20.100000000000001" customHeight="1" x14ac:dyDescent="0.2">
      <c r="B71" s="736"/>
      <c r="C71" s="737"/>
      <c r="D71" s="737"/>
      <c r="E71" s="738"/>
      <c r="F71" s="738"/>
      <c r="G71" s="738"/>
      <c r="H71" s="738"/>
      <c r="I71" s="738"/>
      <c r="J71" s="739"/>
      <c r="K71" s="738"/>
      <c r="L71" s="738"/>
      <c r="M71" s="738"/>
      <c r="N71" s="739"/>
    </row>
    <row r="72" spans="2:14" s="113" customFormat="1" ht="21.95" customHeight="1" x14ac:dyDescent="0.25">
      <c r="B72" s="41">
        <v>2100000</v>
      </c>
      <c r="C72" s="38"/>
      <c r="D72" s="38" t="s">
        <v>444</v>
      </c>
      <c r="E72" s="104">
        <f>E108</f>
        <v>2154514</v>
      </c>
      <c r="F72" s="104" t="e">
        <f>F108</f>
        <v>#REF!</v>
      </c>
      <c r="G72" s="104" t="e">
        <f>G108</f>
        <v>#REF!</v>
      </c>
      <c r="H72" s="104" t="e">
        <f>H108</f>
        <v>#REF!</v>
      </c>
      <c r="I72" s="104">
        <f>I108</f>
        <v>1631630.7</v>
      </c>
      <c r="J72" s="108">
        <f t="shared" ref="J72:J78" si="2">I72/E72</f>
        <v>0.7573080054248893</v>
      </c>
      <c r="K72" s="104"/>
      <c r="L72" s="104">
        <f>L108</f>
        <v>1944808.05</v>
      </c>
      <c r="M72" s="104">
        <f>M108</f>
        <v>777941.64000000013</v>
      </c>
      <c r="N72" s="108">
        <f>M72/L72</f>
        <v>0.40000947137173776</v>
      </c>
    </row>
    <row r="73" spans="2:14" s="113" customFormat="1" ht="21.95" customHeight="1" x14ac:dyDescent="0.25">
      <c r="B73" s="41">
        <v>2200000</v>
      </c>
      <c r="C73" s="38"/>
      <c r="D73" s="38" t="s">
        <v>449</v>
      </c>
      <c r="E73" s="104">
        <f>E124</f>
        <v>2187037</v>
      </c>
      <c r="F73" s="104" t="e">
        <f>F124</f>
        <v>#REF!</v>
      </c>
      <c r="G73" s="104" t="e">
        <f>G124</f>
        <v>#REF!</v>
      </c>
      <c r="H73" s="104" t="e">
        <f>H124</f>
        <v>#REF!</v>
      </c>
      <c r="I73" s="104">
        <f>I124</f>
        <v>1246406.8</v>
      </c>
      <c r="J73" s="108">
        <f t="shared" si="2"/>
        <v>0.56990659051492953</v>
      </c>
      <c r="K73" s="104"/>
      <c r="L73" s="104">
        <f>L124</f>
        <v>2486994</v>
      </c>
      <c r="M73" s="104">
        <f>M124</f>
        <v>1357404.77</v>
      </c>
      <c r="N73" s="108">
        <f t="shared" ref="N73:N78" si="3">M73/L73</f>
        <v>0.54580138512597942</v>
      </c>
    </row>
    <row r="74" spans="2:14" s="113" customFormat="1" ht="21.95" customHeight="1" x14ac:dyDescent="0.25">
      <c r="B74" s="41">
        <v>2300000</v>
      </c>
      <c r="C74" s="38"/>
      <c r="D74" s="38" t="s">
        <v>450</v>
      </c>
      <c r="E74" s="104">
        <f>E130</f>
        <v>0</v>
      </c>
      <c r="F74" s="104">
        <f>E74/12</f>
        <v>0</v>
      </c>
      <c r="G74" s="104">
        <v>0</v>
      </c>
      <c r="H74" s="104">
        <f>G74-F74</f>
        <v>0</v>
      </c>
      <c r="I74" s="104">
        <f>'Exp. T''bal.'!F143</f>
        <v>0</v>
      </c>
      <c r="J74" s="177" t="s">
        <v>1801</v>
      </c>
      <c r="K74" s="104"/>
      <c r="L74" s="104">
        <v>0</v>
      </c>
      <c r="M74" s="104">
        <v>0</v>
      </c>
      <c r="N74" s="177" t="s">
        <v>1801</v>
      </c>
    </row>
    <row r="75" spans="2:14" s="113" customFormat="1" ht="21.95" customHeight="1" x14ac:dyDescent="0.25">
      <c r="B75" s="41">
        <v>2600000</v>
      </c>
      <c r="C75" s="38"/>
      <c r="D75" s="38" t="s">
        <v>452</v>
      </c>
      <c r="E75" s="104">
        <f>E136</f>
        <v>0</v>
      </c>
      <c r="F75" s="104" t="e">
        <f>F136</f>
        <v>#REF!</v>
      </c>
      <c r="G75" s="104" t="e">
        <f>G136</f>
        <v>#REF!</v>
      </c>
      <c r="H75" s="104" t="e">
        <f>H136</f>
        <v>#REF!</v>
      </c>
      <c r="I75" s="104">
        <f>I136</f>
        <v>0</v>
      </c>
      <c r="J75" s="177" t="s">
        <v>1801</v>
      </c>
      <c r="K75" s="104"/>
      <c r="L75" s="104">
        <f>L136</f>
        <v>0</v>
      </c>
      <c r="M75" s="104">
        <f>M136</f>
        <v>0</v>
      </c>
      <c r="N75" s="177" t="s">
        <v>1801</v>
      </c>
    </row>
    <row r="76" spans="2:14" s="113" customFormat="1" ht="21.95" customHeight="1" x14ac:dyDescent="0.25">
      <c r="B76" s="41">
        <v>2700000</v>
      </c>
      <c r="C76" s="38"/>
      <c r="D76" s="38" t="s">
        <v>453</v>
      </c>
      <c r="E76" s="104">
        <f>E143</f>
        <v>22419</v>
      </c>
      <c r="F76" s="104" t="e">
        <f>F143</f>
        <v>#REF!</v>
      </c>
      <c r="G76" s="104" t="e">
        <f>G143</f>
        <v>#REF!</v>
      </c>
      <c r="H76" s="104" t="e">
        <f>H143</f>
        <v>#REF!</v>
      </c>
      <c r="I76" s="104">
        <f>I143</f>
        <v>5125</v>
      </c>
      <c r="J76" s="108">
        <f t="shared" si="2"/>
        <v>0.22860074044337392</v>
      </c>
      <c r="K76" s="104"/>
      <c r="L76" s="104">
        <f>L143</f>
        <v>5500</v>
      </c>
      <c r="M76" s="104">
        <f>M143</f>
        <v>3945</v>
      </c>
      <c r="N76" s="108">
        <f t="shared" si="3"/>
        <v>0.71727272727272728</v>
      </c>
    </row>
    <row r="77" spans="2:14" s="113" customFormat="1" ht="21.95" customHeight="1" x14ac:dyDescent="0.25">
      <c r="B77" s="41">
        <v>2800000</v>
      </c>
      <c r="C77" s="38"/>
      <c r="D77" s="38" t="s">
        <v>454</v>
      </c>
      <c r="E77" s="104">
        <f>E149</f>
        <v>1278583</v>
      </c>
      <c r="F77" s="104" t="e">
        <f>F149</f>
        <v>#REF!</v>
      </c>
      <c r="G77" s="104" t="e">
        <f>G149</f>
        <v>#REF!</v>
      </c>
      <c r="H77" s="104" t="e">
        <f>H149</f>
        <v>#REF!</v>
      </c>
      <c r="I77" s="104">
        <f>I149</f>
        <v>680072.9</v>
      </c>
      <c r="J77" s="108">
        <f t="shared" si="2"/>
        <v>0.53189577837340241</v>
      </c>
      <c r="K77" s="104"/>
      <c r="L77" s="104">
        <f>L149</f>
        <v>815600</v>
      </c>
      <c r="M77" s="104">
        <f>M149</f>
        <v>860354.75</v>
      </c>
      <c r="N77" s="108">
        <f t="shared" si="3"/>
        <v>1.0548734060814124</v>
      </c>
    </row>
    <row r="78" spans="2:14" s="113" customFormat="1" ht="21.95" customHeight="1" x14ac:dyDescent="0.25">
      <c r="B78" s="41">
        <v>3110000</v>
      </c>
      <c r="C78" s="38"/>
      <c r="D78" s="38" t="s">
        <v>455</v>
      </c>
      <c r="E78" s="104">
        <f>E166</f>
        <v>3787397</v>
      </c>
      <c r="F78" s="104" t="e">
        <f>F166</f>
        <v>#REF!</v>
      </c>
      <c r="G78" s="104" t="e">
        <f>G166</f>
        <v>#REF!</v>
      </c>
      <c r="H78" s="104" t="e">
        <f>H166</f>
        <v>#REF!</v>
      </c>
      <c r="I78" s="104">
        <f>I166</f>
        <v>2145283.4299999997</v>
      </c>
      <c r="J78" s="108">
        <f t="shared" si="2"/>
        <v>0.56642687048651086</v>
      </c>
      <c r="K78" s="104"/>
      <c r="L78" s="104">
        <f>L166</f>
        <v>4837476.05</v>
      </c>
      <c r="M78" s="104">
        <f>M166</f>
        <v>3105116.38</v>
      </c>
      <c r="N78" s="108">
        <f t="shared" si="3"/>
        <v>0.64188770092205416</v>
      </c>
    </row>
    <row r="79" spans="2:14" ht="5.0999999999999996" customHeight="1" x14ac:dyDescent="0.2">
      <c r="B79" s="87"/>
      <c r="C79" s="9"/>
      <c r="D79" s="9"/>
      <c r="E79" s="14"/>
      <c r="F79" s="14"/>
      <c r="G79" s="14"/>
      <c r="H79" s="14"/>
      <c r="I79" s="14"/>
      <c r="J79" s="108"/>
      <c r="K79" s="14"/>
      <c r="L79" s="14"/>
      <c r="M79" s="14"/>
      <c r="N79" s="108"/>
    </row>
    <row r="80" spans="2:14" s="95" customFormat="1" ht="20.100000000000001" customHeight="1" thickBot="1" x14ac:dyDescent="0.3">
      <c r="B80" s="998" t="s">
        <v>814</v>
      </c>
      <c r="C80" s="993"/>
      <c r="D80" s="993"/>
      <c r="E80" s="383">
        <f>SUM(E72:E79)</f>
        <v>9429950</v>
      </c>
      <c r="F80" s="383" t="e">
        <f>SUM(F72:F79)</f>
        <v>#REF!</v>
      </c>
      <c r="G80" s="383" t="e">
        <f>SUM(G72:G79)</f>
        <v>#REF!</v>
      </c>
      <c r="H80" s="383" t="e">
        <f>SUM(H72:H79)</f>
        <v>#REF!</v>
      </c>
      <c r="I80" s="383">
        <f>SUM(I72:I79)</f>
        <v>5708518.8300000001</v>
      </c>
      <c r="J80" s="385">
        <f>I80/E80</f>
        <v>0.60536045578184405</v>
      </c>
      <c r="K80" s="383"/>
      <c r="L80" s="383">
        <f>SUM(L72:L79)</f>
        <v>10090378.1</v>
      </c>
      <c r="M80" s="384">
        <f>SUM(M72:M79)</f>
        <v>6104762.54</v>
      </c>
      <c r="N80" s="385">
        <f>M80/L80</f>
        <v>0.6050083039009212</v>
      </c>
    </row>
    <row r="81" spans="2:14" ht="20.100000000000001" customHeight="1" x14ac:dyDescent="0.2">
      <c r="B81" s="87"/>
      <c r="C81" s="9"/>
      <c r="D81" s="9"/>
      <c r="E81" s="14"/>
      <c r="F81" s="14"/>
      <c r="G81" s="14"/>
      <c r="H81" s="14"/>
      <c r="I81" s="14"/>
      <c r="J81" s="109"/>
      <c r="K81" s="14"/>
      <c r="L81" s="14"/>
      <c r="M81" s="14"/>
      <c r="N81" s="109"/>
    </row>
    <row r="82" spans="2:14" ht="20.100000000000001" customHeight="1" x14ac:dyDescent="0.2">
      <c r="B82" s="87"/>
      <c r="C82" s="9"/>
      <c r="D82" s="9"/>
      <c r="E82" s="14"/>
      <c r="F82" s="14"/>
      <c r="G82" s="14"/>
      <c r="H82" s="14"/>
      <c r="I82" s="14"/>
      <c r="J82" s="109"/>
      <c r="K82" s="14"/>
      <c r="L82" s="14"/>
      <c r="M82" s="14"/>
      <c r="N82" s="109"/>
    </row>
    <row r="83" spans="2:14" ht="20.100000000000001" customHeight="1" x14ac:dyDescent="0.2">
      <c r="B83" s="87"/>
      <c r="C83" s="9"/>
      <c r="D83" s="9"/>
      <c r="E83" s="14"/>
      <c r="F83" s="14"/>
      <c r="G83" s="14"/>
      <c r="H83" s="14"/>
      <c r="I83" s="14"/>
      <c r="J83" s="109"/>
      <c r="K83" s="14"/>
      <c r="L83" s="14"/>
      <c r="M83" s="14"/>
      <c r="N83" s="109"/>
    </row>
    <row r="84" spans="2:14" ht="20.100000000000001" customHeight="1" x14ac:dyDescent="0.2">
      <c r="B84" s="87"/>
      <c r="C84" s="9"/>
      <c r="D84" s="9"/>
      <c r="E84" s="14"/>
      <c r="F84" s="14"/>
      <c r="G84" s="14"/>
      <c r="H84" s="14"/>
      <c r="I84" s="14"/>
      <c r="J84" s="109"/>
      <c r="K84" s="14"/>
      <c r="L84" s="14"/>
      <c r="M84" s="14"/>
      <c r="N84" s="109"/>
    </row>
    <row r="85" spans="2:14" ht="20.100000000000001" customHeight="1" x14ac:dyDescent="0.2">
      <c r="B85" s="87"/>
      <c r="C85" s="9"/>
      <c r="D85" s="9"/>
      <c r="E85" s="14"/>
      <c r="F85" s="14"/>
      <c r="G85" s="14"/>
      <c r="H85" s="14"/>
      <c r="I85" s="14"/>
      <c r="J85" s="109"/>
      <c r="K85" s="14"/>
      <c r="L85" s="14"/>
      <c r="M85" s="14"/>
      <c r="N85" s="109"/>
    </row>
    <row r="86" spans="2:14" ht="20.100000000000001" customHeight="1" x14ac:dyDescent="0.2">
      <c r="B86" s="87"/>
      <c r="C86" s="9"/>
      <c r="D86" s="9"/>
      <c r="E86" s="14"/>
      <c r="F86" s="14"/>
      <c r="G86" s="14"/>
      <c r="H86" s="14"/>
      <c r="I86" s="14"/>
      <c r="J86" s="109"/>
      <c r="K86" s="14"/>
      <c r="L86" s="14"/>
      <c r="M86" s="14"/>
      <c r="N86" s="109"/>
    </row>
    <row r="87" spans="2:14" ht="20.100000000000001" customHeight="1" x14ac:dyDescent="0.2">
      <c r="B87" s="87"/>
      <c r="C87" s="9"/>
      <c r="D87" s="9"/>
      <c r="E87" s="14"/>
      <c r="F87" s="14"/>
      <c r="G87" s="14"/>
      <c r="H87" s="14"/>
      <c r="I87" s="14"/>
      <c r="J87" s="109"/>
      <c r="K87" s="14"/>
      <c r="L87" s="14"/>
      <c r="M87" s="14"/>
      <c r="N87" s="109"/>
    </row>
    <row r="88" spans="2:14" ht="20.100000000000001" customHeight="1" x14ac:dyDescent="0.2">
      <c r="B88" s="87"/>
      <c r="C88" s="9"/>
      <c r="D88" s="9"/>
      <c r="E88" s="14"/>
      <c r="F88" s="14"/>
      <c r="G88" s="14"/>
      <c r="H88" s="14"/>
      <c r="I88" s="14"/>
      <c r="J88" s="109"/>
      <c r="K88" s="14"/>
      <c r="L88" s="14"/>
      <c r="M88" s="14"/>
      <c r="N88" s="109"/>
    </row>
    <row r="89" spans="2:14" ht="20.100000000000001" customHeight="1" x14ac:dyDescent="0.2">
      <c r="B89" s="87"/>
      <c r="C89" s="9"/>
      <c r="D89" s="9"/>
      <c r="E89" s="14"/>
      <c r="F89" s="14"/>
      <c r="G89" s="14"/>
      <c r="H89" s="14"/>
      <c r="I89" s="14"/>
      <c r="J89" s="109"/>
      <c r="K89" s="14"/>
      <c r="L89" s="14"/>
      <c r="M89" s="14"/>
      <c r="N89" s="109"/>
    </row>
    <row r="90" spans="2:14" ht="20.100000000000001" customHeight="1" x14ac:dyDescent="0.2">
      <c r="B90" s="87"/>
      <c r="C90" s="9"/>
      <c r="D90" s="9"/>
      <c r="E90" s="14"/>
      <c r="F90" s="14"/>
      <c r="G90" s="14"/>
      <c r="H90" s="14"/>
      <c r="I90" s="14"/>
      <c r="J90" s="109"/>
      <c r="K90" s="14"/>
      <c r="L90" s="14"/>
      <c r="M90" s="14"/>
      <c r="N90" s="109"/>
    </row>
    <row r="91" spans="2:14" ht="20.100000000000001" customHeight="1" x14ac:dyDescent="0.2">
      <c r="B91" s="87"/>
      <c r="C91" s="9"/>
      <c r="D91" s="9"/>
      <c r="E91" s="14"/>
      <c r="F91" s="14"/>
      <c r="G91" s="14"/>
      <c r="H91" s="14"/>
      <c r="I91" s="14"/>
      <c r="J91" s="109"/>
      <c r="K91" s="14"/>
      <c r="L91" s="14"/>
      <c r="M91" s="14"/>
      <c r="N91" s="109"/>
    </row>
    <row r="92" spans="2:14" ht="20.100000000000001" customHeight="1" x14ac:dyDescent="0.2">
      <c r="B92" s="87"/>
      <c r="C92" s="9"/>
      <c r="D92" s="9"/>
      <c r="E92" s="14"/>
      <c r="F92" s="14"/>
      <c r="G92" s="14"/>
      <c r="H92" s="14"/>
      <c r="I92" s="14"/>
      <c r="J92" s="109"/>
      <c r="K92" s="14"/>
      <c r="L92" s="14"/>
      <c r="M92" s="14"/>
      <c r="N92" s="109"/>
    </row>
    <row r="93" spans="2:14" ht="20.100000000000001" customHeight="1" x14ac:dyDescent="0.3">
      <c r="B93" s="991" t="str">
        <f>B64</f>
        <v>~ 0215100 - KOMENDA-EDINA-EGUAFO-ABREM MUNICIPAL ASSEMBLY ~</v>
      </c>
      <c r="C93" s="991"/>
      <c r="D93" s="991"/>
      <c r="E93" s="991"/>
      <c r="F93" s="991"/>
      <c r="G93" s="991"/>
      <c r="H93" s="991"/>
      <c r="I93" s="991"/>
      <c r="J93" s="991"/>
      <c r="K93" s="991"/>
      <c r="L93" s="991"/>
      <c r="M93" s="991"/>
      <c r="N93" s="991"/>
    </row>
    <row r="94" spans="2:14" ht="20.100000000000001" customHeight="1" x14ac:dyDescent="0.25">
      <c r="B94" s="983" t="s">
        <v>1802</v>
      </c>
      <c r="C94" s="983"/>
      <c r="D94" s="983"/>
      <c r="E94" s="983"/>
      <c r="F94" s="983"/>
      <c r="G94" s="983"/>
      <c r="H94" s="983"/>
      <c r="I94" s="983"/>
      <c r="J94" s="983"/>
      <c r="K94" s="983"/>
      <c r="L94" s="983"/>
      <c r="M94" s="983"/>
      <c r="N94" s="983"/>
    </row>
    <row r="95" spans="2:14" ht="20.100000000000001" customHeight="1" x14ac:dyDescent="0.25">
      <c r="B95" s="992" t="str">
        <f>B66</f>
        <v>31st DECEMBER 2017</v>
      </c>
      <c r="C95" s="983"/>
      <c r="D95" s="983"/>
      <c r="E95" s="983"/>
      <c r="F95" s="983"/>
      <c r="G95" s="983"/>
      <c r="H95" s="983"/>
      <c r="I95" s="983"/>
      <c r="J95" s="983"/>
      <c r="K95" s="983"/>
      <c r="L95" s="983"/>
      <c r="M95" s="983"/>
      <c r="N95" s="983"/>
    </row>
    <row r="96" spans="2:14" ht="20.100000000000001" customHeight="1" thickBot="1" x14ac:dyDescent="0.25">
      <c r="B96" s="733"/>
      <c r="C96" s="734"/>
      <c r="D96" s="734"/>
      <c r="E96" s="116"/>
      <c r="F96" s="116"/>
      <c r="G96" s="116"/>
      <c r="H96" s="116"/>
      <c r="I96" s="116"/>
      <c r="J96" s="110"/>
      <c r="K96" s="735"/>
      <c r="L96" s="116"/>
      <c r="M96" s="116"/>
      <c r="N96" s="110"/>
    </row>
    <row r="97" spans="2:14" s="388" customFormat="1" ht="20.100000000000001" customHeight="1" thickBot="1" x14ac:dyDescent="0.3">
      <c r="B97" s="387"/>
      <c r="C97" s="387"/>
      <c r="D97" s="387"/>
      <c r="E97" s="994">
        <f>E6</f>
        <v>2017</v>
      </c>
      <c r="F97" s="995"/>
      <c r="G97" s="995"/>
      <c r="H97" s="995"/>
      <c r="I97" s="995"/>
      <c r="J97" s="996"/>
      <c r="K97" s="387"/>
      <c r="L97" s="994">
        <f>L6</f>
        <v>2016</v>
      </c>
      <c r="M97" s="995"/>
      <c r="N97" s="996"/>
    </row>
    <row r="98" spans="2:14" ht="20.100000000000001" customHeight="1" x14ac:dyDescent="0.25">
      <c r="B98" s="730"/>
      <c r="C98" s="730"/>
      <c r="D98" s="730"/>
      <c r="E98" s="671" t="s">
        <v>520</v>
      </c>
      <c r="F98" s="731" t="s">
        <v>523</v>
      </c>
      <c r="G98" s="731" t="s">
        <v>810</v>
      </c>
      <c r="H98" s="731"/>
      <c r="I98" s="672" t="s">
        <v>1781</v>
      </c>
      <c r="J98" s="773" t="s">
        <v>521</v>
      </c>
      <c r="K98" s="731"/>
      <c r="L98" s="671" t="s">
        <v>520</v>
      </c>
      <c r="M98" s="672" t="s">
        <v>1781</v>
      </c>
      <c r="N98" s="773" t="s">
        <v>521</v>
      </c>
    </row>
    <row r="99" spans="2:14" ht="20.100000000000001" customHeight="1" thickBot="1" x14ac:dyDescent="0.3">
      <c r="B99" s="730" t="s">
        <v>813</v>
      </c>
      <c r="C99" s="730"/>
      <c r="D99" s="730" t="s">
        <v>815</v>
      </c>
      <c r="E99" s="673" t="s">
        <v>1782</v>
      </c>
      <c r="F99" s="731" t="s">
        <v>811</v>
      </c>
      <c r="G99" s="731" t="s">
        <v>811</v>
      </c>
      <c r="H99" s="731" t="s">
        <v>811</v>
      </c>
      <c r="I99" s="674" t="s">
        <v>487</v>
      </c>
      <c r="J99" s="774" t="s">
        <v>524</v>
      </c>
      <c r="K99" s="731"/>
      <c r="L99" s="673" t="s">
        <v>1782</v>
      </c>
      <c r="M99" s="674" t="s">
        <v>487</v>
      </c>
      <c r="N99" s="774" t="s">
        <v>524</v>
      </c>
    </row>
    <row r="100" spans="2:14" ht="20.100000000000001" customHeight="1" x14ac:dyDescent="0.2">
      <c r="B100" s="961"/>
      <c r="C100" s="961"/>
      <c r="D100" s="9"/>
      <c r="E100" s="14"/>
      <c r="F100" s="14"/>
      <c r="G100" s="14"/>
      <c r="H100" s="14"/>
      <c r="I100" s="14"/>
      <c r="J100" s="109"/>
      <c r="K100" s="14"/>
      <c r="L100" s="14"/>
      <c r="M100" s="14"/>
      <c r="N100" s="109"/>
    </row>
    <row r="101" spans="2:14" ht="20.100000000000001" customHeight="1" thickBot="1" x14ac:dyDescent="0.3">
      <c r="B101" s="997">
        <v>2100000</v>
      </c>
      <c r="C101" s="997"/>
      <c r="D101" s="997" t="s">
        <v>444</v>
      </c>
      <c r="E101" s="997"/>
      <c r="F101" s="117"/>
      <c r="G101" s="117"/>
      <c r="H101" s="117"/>
      <c r="I101" s="117"/>
      <c r="J101" s="114"/>
      <c r="K101" s="117"/>
      <c r="L101" s="117"/>
      <c r="M101" s="117"/>
      <c r="N101" s="114"/>
    </row>
    <row r="102" spans="2:14" ht="5.0999999999999996" customHeight="1" x14ac:dyDescent="0.2">
      <c r="B102" s="87"/>
      <c r="C102" s="9"/>
      <c r="D102" s="9"/>
      <c r="E102" s="14"/>
      <c r="F102" s="14"/>
      <c r="G102" s="14"/>
      <c r="H102" s="14"/>
      <c r="I102" s="14"/>
      <c r="J102" s="109"/>
      <c r="K102" s="14"/>
      <c r="L102" s="14"/>
      <c r="M102" s="14"/>
      <c r="N102" s="109"/>
    </row>
    <row r="103" spans="2:14" ht="21.95" customHeight="1" x14ac:dyDescent="0.25">
      <c r="B103" s="41">
        <v>2111000</v>
      </c>
      <c r="C103" s="38"/>
      <c r="D103" s="38" t="s">
        <v>445</v>
      </c>
      <c r="E103" s="104">
        <f>'Exp. T''bal.'!E16</f>
        <v>1945168</v>
      </c>
      <c r="F103" s="104" t="e">
        <f>'Exp. T''bal.'!#REF!</f>
        <v>#REF!</v>
      </c>
      <c r="G103" s="104" t="e">
        <f>'Exp. T''bal.'!#REF!</f>
        <v>#REF!</v>
      </c>
      <c r="H103" s="104" t="e">
        <f>'Exp. T''bal.'!#REF!</f>
        <v>#REF!</v>
      </c>
      <c r="I103" s="104">
        <f>'Exp. T''bal.'!F16</f>
        <v>1445415.8</v>
      </c>
      <c r="J103" s="108">
        <f t="shared" ref="J103:J108" si="4">I103/E103</f>
        <v>0.74308018639007023</v>
      </c>
      <c r="K103" s="104"/>
      <c r="L103" s="104">
        <f>'Exp. T''bal.'!I16</f>
        <v>1790106.45</v>
      </c>
      <c r="M103" s="104">
        <f>'Exp. T''bal.'!J16</f>
        <v>651773.66</v>
      </c>
      <c r="N103" s="108">
        <f>M103/L103</f>
        <v>0.36409771050207662</v>
      </c>
    </row>
    <row r="104" spans="2:14" ht="21.95" customHeight="1" x14ac:dyDescent="0.25">
      <c r="B104" s="41">
        <v>2111100</v>
      </c>
      <c r="C104" s="38"/>
      <c r="D104" s="38" t="s">
        <v>446</v>
      </c>
      <c r="E104" s="104">
        <f>'Exp. T''bal.'!E22</f>
        <v>120346</v>
      </c>
      <c r="F104" s="104" t="e">
        <f>'Exp. T''bal.'!#REF!</f>
        <v>#REF!</v>
      </c>
      <c r="G104" s="104" t="e">
        <f>'Exp. T''bal.'!#REF!</f>
        <v>#REF!</v>
      </c>
      <c r="H104" s="104" t="e">
        <f>'Exp. T''bal.'!#REF!</f>
        <v>#REF!</v>
      </c>
      <c r="I104" s="104">
        <f>'Exp. T''bal.'!F22</f>
        <v>122724.42</v>
      </c>
      <c r="J104" s="108">
        <f t="shared" si="4"/>
        <v>1.0197631828228608</v>
      </c>
      <c r="K104" s="104"/>
      <c r="L104" s="104">
        <f>'Exp. T''bal.'!I22</f>
        <v>80682.600000000006</v>
      </c>
      <c r="M104" s="104">
        <f>'Exp. T''bal.'!J22</f>
        <v>83186.179999999993</v>
      </c>
      <c r="N104" s="108">
        <f>M104/L104</f>
        <v>1.0310299866390025</v>
      </c>
    </row>
    <row r="105" spans="2:14" ht="21.95" customHeight="1" x14ac:dyDescent="0.25">
      <c r="B105" s="41">
        <v>2111200</v>
      </c>
      <c r="C105" s="38"/>
      <c r="D105" s="38" t="s">
        <v>447</v>
      </c>
      <c r="E105" s="104">
        <f>'Exp. T''bal.'!E31</f>
        <v>80000</v>
      </c>
      <c r="F105" s="104" t="e">
        <f>'Exp. T''bal.'!#REF!</f>
        <v>#REF!</v>
      </c>
      <c r="G105" s="104" t="e">
        <f>'Exp. T''bal.'!#REF!</f>
        <v>#REF!</v>
      </c>
      <c r="H105" s="104" t="e">
        <f>'Exp. T''bal.'!#REF!</f>
        <v>#REF!</v>
      </c>
      <c r="I105" s="104">
        <f>'Exp. T''bal.'!F31</f>
        <v>59500.28</v>
      </c>
      <c r="J105" s="108">
        <f t="shared" si="4"/>
        <v>0.74375349999999996</v>
      </c>
      <c r="K105" s="104"/>
      <c r="L105" s="104">
        <f>'Exp. T''bal.'!I31</f>
        <v>65450</v>
      </c>
      <c r="M105" s="104">
        <f>'Exp. T''bal.'!J31</f>
        <v>42981.8</v>
      </c>
      <c r="N105" s="108">
        <f>M105/L105</f>
        <v>0.65671199388846457</v>
      </c>
    </row>
    <row r="106" spans="2:14" ht="21.95" customHeight="1" x14ac:dyDescent="0.25">
      <c r="B106" s="41">
        <v>2121300</v>
      </c>
      <c r="C106" s="38"/>
      <c r="D106" s="38" t="s">
        <v>448</v>
      </c>
      <c r="E106" s="104">
        <f>'Exp. T''bal.'!E37</f>
        <v>9000</v>
      </c>
      <c r="F106" s="104" t="e">
        <f>'Exp. T''bal.'!#REF!</f>
        <v>#REF!</v>
      </c>
      <c r="G106" s="104" t="e">
        <f>'Exp. T''bal.'!#REF!</f>
        <v>#REF!</v>
      </c>
      <c r="H106" s="104" t="e">
        <f>'Exp. T''bal.'!#REF!</f>
        <v>#REF!</v>
      </c>
      <c r="I106" s="104">
        <f>'Exp. T''bal.'!F37</f>
        <v>3990.2</v>
      </c>
      <c r="J106" s="108">
        <f t="shared" si="4"/>
        <v>0.44335555555555556</v>
      </c>
      <c r="K106" s="104"/>
      <c r="L106" s="104">
        <f>'Exp. T''bal.'!I37</f>
        <v>8569</v>
      </c>
      <c r="M106" s="104">
        <f>'Exp. T''bal.'!J37</f>
        <v>0</v>
      </c>
      <c r="N106" s="108">
        <f>M106/L106</f>
        <v>0</v>
      </c>
    </row>
    <row r="107" spans="2:14" ht="5.0999999999999996" customHeight="1" x14ac:dyDescent="0.25">
      <c r="B107" s="41"/>
      <c r="C107" s="38"/>
      <c r="D107" s="38"/>
      <c r="E107" s="104"/>
      <c r="F107" s="104"/>
      <c r="G107" s="104"/>
      <c r="H107" s="104"/>
      <c r="I107" s="104"/>
      <c r="J107" s="108"/>
      <c r="K107" s="104"/>
      <c r="L107" s="104"/>
      <c r="M107" s="104"/>
      <c r="N107" s="108"/>
    </row>
    <row r="108" spans="2:14" ht="20.100000000000001" customHeight="1" thickBot="1" x14ac:dyDescent="0.3">
      <c r="B108" s="46"/>
      <c r="C108" s="44"/>
      <c r="D108" s="112"/>
      <c r="E108" s="118">
        <f>SUM(E103:E107)</f>
        <v>2154514</v>
      </c>
      <c r="F108" s="118" t="e">
        <f>SUM(F103:F106)</f>
        <v>#REF!</v>
      </c>
      <c r="G108" s="118" t="e">
        <f>SUM(G103:G106)</f>
        <v>#REF!</v>
      </c>
      <c r="H108" s="118" t="e">
        <f>SUM(H103:H106)</f>
        <v>#REF!</v>
      </c>
      <c r="I108" s="118">
        <f>SUM(I103:I107)</f>
        <v>1631630.7</v>
      </c>
      <c r="J108" s="386">
        <f t="shared" si="4"/>
        <v>0.7573080054248893</v>
      </c>
      <c r="K108" s="118"/>
      <c r="L108" s="118">
        <f>SUM(L103:L106)</f>
        <v>1944808.05</v>
      </c>
      <c r="M108" s="118">
        <f>SUM(M103:M106)</f>
        <v>777941.64000000013</v>
      </c>
      <c r="N108" s="386">
        <f>M108/L108</f>
        <v>0.40000947137173776</v>
      </c>
    </row>
    <row r="109" spans="2:14" ht="20.100000000000001" customHeight="1" x14ac:dyDescent="0.2">
      <c r="B109" s="87"/>
      <c r="C109" s="9"/>
      <c r="D109" s="9"/>
      <c r="E109" s="14"/>
      <c r="F109" s="14"/>
      <c r="G109" s="14"/>
      <c r="H109" s="14"/>
      <c r="I109" s="14"/>
      <c r="J109" s="109"/>
      <c r="K109" s="14"/>
      <c r="L109" s="14"/>
      <c r="M109" s="14"/>
      <c r="N109" s="109"/>
    </row>
    <row r="110" spans="2:14" ht="20.100000000000001" customHeight="1" thickBot="1" x14ac:dyDescent="0.3">
      <c r="B110" s="997">
        <v>2200000</v>
      </c>
      <c r="C110" s="997"/>
      <c r="D110" s="997" t="s">
        <v>449</v>
      </c>
      <c r="E110" s="997"/>
      <c r="F110" s="117"/>
      <c r="G110" s="117"/>
      <c r="H110" s="117"/>
      <c r="I110" s="117"/>
      <c r="J110" s="114"/>
      <c r="K110" s="117"/>
      <c r="L110" s="117"/>
      <c r="M110" s="117"/>
      <c r="N110" s="114"/>
    </row>
    <row r="111" spans="2:14" ht="5.0999999999999996" customHeight="1" x14ac:dyDescent="0.2">
      <c r="B111" s="87"/>
      <c r="C111" s="9"/>
      <c r="D111" s="9"/>
      <c r="E111" s="14"/>
      <c r="F111" s="14"/>
      <c r="G111" s="14"/>
      <c r="H111" s="14"/>
      <c r="I111" s="14"/>
      <c r="J111" s="109"/>
      <c r="K111" s="14"/>
      <c r="L111" s="14"/>
      <c r="M111" s="14"/>
      <c r="N111" s="109"/>
    </row>
    <row r="112" spans="2:14" ht="21.95" customHeight="1" x14ac:dyDescent="0.25">
      <c r="B112" s="41">
        <v>2210100</v>
      </c>
      <c r="C112" s="38"/>
      <c r="D112" s="38" t="s">
        <v>461</v>
      </c>
      <c r="E112" s="104">
        <f>'Exp. T''bal.'!E58</f>
        <v>665977</v>
      </c>
      <c r="F112" s="104" t="e">
        <f>'Exp. T''bal.'!#REF!</f>
        <v>#REF!</v>
      </c>
      <c r="G112" s="104" t="e">
        <f>'Exp. T''bal.'!#REF!</f>
        <v>#REF!</v>
      </c>
      <c r="H112" s="104" t="e">
        <f>'Exp. T''bal.'!#REF!</f>
        <v>#REF!</v>
      </c>
      <c r="I112" s="104">
        <f>'Exp. T''bal.'!F58</f>
        <v>148975.34</v>
      </c>
      <c r="J112" s="108">
        <f t="shared" ref="J112:J124" si="5">I112/E112</f>
        <v>0.22369442187943428</v>
      </c>
      <c r="K112" s="104"/>
      <c r="L112" s="104">
        <f>'Exp. T''bal.'!I58</f>
        <v>911294</v>
      </c>
      <c r="M112" s="104">
        <f>'Exp. T''bal.'!J58</f>
        <v>169497.81</v>
      </c>
      <c r="N112" s="108">
        <f>M112/L112</f>
        <v>0.18599684624281515</v>
      </c>
    </row>
    <row r="113" spans="2:14" ht="21.95" customHeight="1" x14ac:dyDescent="0.25">
      <c r="B113" s="41">
        <v>2210200</v>
      </c>
      <c r="C113" s="38"/>
      <c r="D113" s="38" t="s">
        <v>462</v>
      </c>
      <c r="E113" s="104">
        <f>'Exp. T''bal.'!E69</f>
        <v>359936</v>
      </c>
      <c r="F113" s="104" t="e">
        <f>'Exp. T''bal.'!#REF!</f>
        <v>#REF!</v>
      </c>
      <c r="G113" s="104" t="e">
        <f>'Exp. T''bal.'!#REF!</f>
        <v>#REF!</v>
      </c>
      <c r="H113" s="104" t="e">
        <f>'Exp. T''bal.'!#REF!</f>
        <v>#REF!</v>
      </c>
      <c r="I113" s="104">
        <f>'Exp. T''bal.'!F69</f>
        <v>140997</v>
      </c>
      <c r="J113" s="108">
        <f t="shared" si="5"/>
        <v>0.39172797386201991</v>
      </c>
      <c r="K113" s="104"/>
      <c r="L113" s="104">
        <f>'Exp. T''bal.'!I69</f>
        <v>140400</v>
      </c>
      <c r="M113" s="104">
        <f>'Exp. T''bal.'!J69</f>
        <v>112317.2</v>
      </c>
      <c r="N113" s="108">
        <f t="shared" ref="N113:N122" si="6">M113/L113</f>
        <v>0.79998005698005692</v>
      </c>
    </row>
    <row r="114" spans="2:14" ht="21.95" customHeight="1" x14ac:dyDescent="0.25">
      <c r="B114" s="41">
        <v>2210300</v>
      </c>
      <c r="C114" s="38"/>
      <c r="D114" s="38" t="s">
        <v>463</v>
      </c>
      <c r="E114" s="104">
        <f>'Exp. T''bal.'!E74</f>
        <v>3000</v>
      </c>
      <c r="F114" s="104" t="e">
        <f>'Exp. T''bal.'!#REF!</f>
        <v>#REF!</v>
      </c>
      <c r="G114" s="104" t="e">
        <f>'Exp. T''bal.'!#REF!</f>
        <v>#REF!</v>
      </c>
      <c r="H114" s="104" t="e">
        <f>'Exp. T''bal.'!#REF!</f>
        <v>#REF!</v>
      </c>
      <c r="I114" s="104">
        <f>'Exp. T''bal.'!F74</f>
        <v>1558.2</v>
      </c>
      <c r="J114" s="108">
        <f t="shared" si="5"/>
        <v>0.51939999999999997</v>
      </c>
      <c r="K114" s="104"/>
      <c r="L114" s="104">
        <f>'Exp. T''bal.'!I74</f>
        <v>3000</v>
      </c>
      <c r="M114" s="104">
        <f>'Exp. T''bal.'!J74</f>
        <v>345</v>
      </c>
      <c r="N114" s="108">
        <f t="shared" si="6"/>
        <v>0.115</v>
      </c>
    </row>
    <row r="115" spans="2:14" ht="21.95" customHeight="1" x14ac:dyDescent="0.25">
      <c r="B115" s="41">
        <v>2210400</v>
      </c>
      <c r="C115" s="38"/>
      <c r="D115" s="38" t="s">
        <v>464</v>
      </c>
      <c r="E115" s="104">
        <f>'Exp. T''bal.'!E79</f>
        <v>0</v>
      </c>
      <c r="F115" s="104" t="e">
        <f>'Exp. T''bal.'!#REF!</f>
        <v>#REF!</v>
      </c>
      <c r="G115" s="104" t="e">
        <f>'Exp. T''bal.'!#REF!</f>
        <v>#REF!</v>
      </c>
      <c r="H115" s="104" t="e">
        <f>'Exp. T''bal.'!#REF!</f>
        <v>#REF!</v>
      </c>
      <c r="I115" s="104">
        <f>'Exp. T''bal.'!F79</f>
        <v>0</v>
      </c>
      <c r="J115" s="177" t="s">
        <v>1801</v>
      </c>
      <c r="K115" s="104"/>
      <c r="L115" s="104">
        <f>'Exp. T''bal.'!I79</f>
        <v>19000</v>
      </c>
      <c r="M115" s="104">
        <f>'Exp. T''bal.'!J79</f>
        <v>8492.77</v>
      </c>
      <c r="N115" s="108">
        <f t="shared" si="6"/>
        <v>0.44698789473684214</v>
      </c>
    </row>
    <row r="116" spans="2:14" ht="21.95" customHeight="1" x14ac:dyDescent="0.25">
      <c r="B116" s="41">
        <v>2210500</v>
      </c>
      <c r="C116" s="38"/>
      <c r="D116" s="38" t="s">
        <v>465</v>
      </c>
      <c r="E116" s="104">
        <f>'Exp. T''bal.'!E88</f>
        <v>234844</v>
      </c>
      <c r="F116" s="104" t="e">
        <f>'Exp. T''bal.'!#REF!</f>
        <v>#REF!</v>
      </c>
      <c r="G116" s="104" t="e">
        <f>'Exp. T''bal.'!#REF!</f>
        <v>#REF!</v>
      </c>
      <c r="H116" s="104" t="e">
        <f>'Exp. T''bal.'!#REF!</f>
        <v>#REF!</v>
      </c>
      <c r="I116" s="104">
        <f>'Exp. T''bal.'!F88</f>
        <v>161605.09000000003</v>
      </c>
      <c r="J116" s="108">
        <f t="shared" si="5"/>
        <v>0.68813804057161365</v>
      </c>
      <c r="K116" s="104"/>
      <c r="L116" s="104">
        <f>'Exp. T''bal.'!I88</f>
        <v>197000</v>
      </c>
      <c r="M116" s="104">
        <f>'Exp. T''bal.'!J88</f>
        <v>217364.55</v>
      </c>
      <c r="N116" s="108">
        <f t="shared" si="6"/>
        <v>1.103373350253807</v>
      </c>
    </row>
    <row r="117" spans="2:14" ht="21.95" customHeight="1" x14ac:dyDescent="0.25">
      <c r="B117" s="41">
        <v>2210600</v>
      </c>
      <c r="C117" s="38"/>
      <c r="D117" s="38" t="s">
        <v>466</v>
      </c>
      <c r="E117" s="104">
        <f>'Exp. T''bal.'!E102</f>
        <v>311707</v>
      </c>
      <c r="F117" s="104" t="e">
        <f>'Exp. T''bal.'!#REF!</f>
        <v>#REF!</v>
      </c>
      <c r="G117" s="104" t="e">
        <f>'Exp. T''bal.'!#REF!</f>
        <v>#REF!</v>
      </c>
      <c r="H117" s="104" t="e">
        <f>'Exp. T''bal.'!#REF!</f>
        <v>#REF!</v>
      </c>
      <c r="I117" s="104">
        <f>'Exp. T''bal.'!F102</f>
        <v>364010.75</v>
      </c>
      <c r="J117" s="108">
        <f t="shared" si="5"/>
        <v>1.1677978037066861</v>
      </c>
      <c r="K117" s="104"/>
      <c r="L117" s="104">
        <f>'Exp. T''bal.'!I102</f>
        <v>572300</v>
      </c>
      <c r="M117" s="104">
        <f>'Exp. T''bal.'!J102</f>
        <v>368095.4</v>
      </c>
      <c r="N117" s="108">
        <f t="shared" si="6"/>
        <v>0.64318609121090342</v>
      </c>
    </row>
    <row r="118" spans="2:14" ht="21.95" customHeight="1" x14ac:dyDescent="0.25">
      <c r="B118" s="41">
        <v>2210700</v>
      </c>
      <c r="C118" s="38"/>
      <c r="D118" s="38" t="s">
        <v>467</v>
      </c>
      <c r="E118" s="104">
        <f>'Exp. T''bal.'!E114</f>
        <v>401553</v>
      </c>
      <c r="F118" s="104" t="e">
        <f>'Exp. T''bal.'!#REF!</f>
        <v>#REF!</v>
      </c>
      <c r="G118" s="104" t="e">
        <f>'Exp. T''bal.'!#REF!</f>
        <v>#REF!</v>
      </c>
      <c r="H118" s="104" t="e">
        <f>'Exp. T''bal.'!#REF!</f>
        <v>#REF!</v>
      </c>
      <c r="I118" s="104">
        <f>'Exp. T''bal.'!F114</f>
        <v>240853.95</v>
      </c>
      <c r="J118" s="108">
        <f t="shared" si="5"/>
        <v>0.59980612770916919</v>
      </c>
      <c r="K118" s="104"/>
      <c r="L118" s="104">
        <f>'Exp. T''bal.'!I114</f>
        <v>348000</v>
      </c>
      <c r="M118" s="104">
        <f>'Exp. T''bal.'!J114</f>
        <v>292038.55</v>
      </c>
      <c r="N118" s="108">
        <f t="shared" si="6"/>
        <v>0.8391912356321839</v>
      </c>
    </row>
    <row r="119" spans="2:14" ht="21.95" customHeight="1" x14ac:dyDescent="0.25">
      <c r="B119" s="41">
        <v>2210800</v>
      </c>
      <c r="C119" s="38"/>
      <c r="D119" s="38" t="s">
        <v>468</v>
      </c>
      <c r="E119" s="104">
        <f>'Exp. T''bal.'!E119</f>
        <v>90520</v>
      </c>
      <c r="F119" s="104" t="e">
        <f>'Exp. T''bal.'!#REF!</f>
        <v>#REF!</v>
      </c>
      <c r="G119" s="104" t="e">
        <f>'Exp. T''bal.'!#REF!</f>
        <v>#REF!</v>
      </c>
      <c r="H119" s="104" t="e">
        <f>'Exp. T''bal.'!#REF!</f>
        <v>#REF!</v>
      </c>
      <c r="I119" s="104">
        <f>'Exp. T''bal.'!F119</f>
        <v>85360.37</v>
      </c>
      <c r="J119" s="108">
        <f t="shared" si="5"/>
        <v>0.94300011047282362</v>
      </c>
      <c r="K119" s="104"/>
      <c r="L119" s="104">
        <f>'Exp. T''bal.'!I119</f>
        <v>0</v>
      </c>
      <c r="M119" s="104">
        <f>'Exp. T''bal.'!J119</f>
        <v>0</v>
      </c>
      <c r="N119" s="177" t="s">
        <v>1801</v>
      </c>
    </row>
    <row r="120" spans="2:14" ht="21.95" customHeight="1" x14ac:dyDescent="0.25">
      <c r="B120" s="41">
        <v>2210900</v>
      </c>
      <c r="C120" s="38"/>
      <c r="D120" s="38" t="s">
        <v>469</v>
      </c>
      <c r="E120" s="104">
        <f>'Exp. T''bal.'!E126</f>
        <v>113500</v>
      </c>
      <c r="F120" s="104" t="e">
        <f>'Exp. T''bal.'!#REF!</f>
        <v>#REF!</v>
      </c>
      <c r="G120" s="104" t="e">
        <f>'Exp. T''bal.'!#REF!</f>
        <v>#REF!</v>
      </c>
      <c r="H120" s="104" t="e">
        <f>'Exp. T''bal.'!#REF!</f>
        <v>#REF!</v>
      </c>
      <c r="I120" s="104">
        <f>'Exp. T''bal.'!F126</f>
        <v>97668.4</v>
      </c>
      <c r="J120" s="108">
        <f t="shared" si="5"/>
        <v>0.86051453744493389</v>
      </c>
      <c r="K120" s="104"/>
      <c r="L120" s="104">
        <f>'Exp. T''bal.'!I126</f>
        <v>152000</v>
      </c>
      <c r="M120" s="104">
        <f>'Exp. T''bal.'!J126</f>
        <v>108221</v>
      </c>
      <c r="N120" s="108">
        <f t="shared" si="6"/>
        <v>0.71198026315789475</v>
      </c>
    </row>
    <row r="121" spans="2:14" ht="21.95" customHeight="1" x14ac:dyDescent="0.25">
      <c r="B121" s="41">
        <v>2211100</v>
      </c>
      <c r="C121" s="38"/>
      <c r="D121" s="38" t="s">
        <v>470</v>
      </c>
      <c r="E121" s="104">
        <f>'Exp. T''bal.'!E131</f>
        <v>6000</v>
      </c>
      <c r="F121" s="104" t="e">
        <f>'Exp. T''bal.'!#REF!</f>
        <v>#REF!</v>
      </c>
      <c r="G121" s="104" t="e">
        <f>'Exp. T''bal.'!#REF!</f>
        <v>#REF!</v>
      </c>
      <c r="H121" s="104" t="e">
        <f>'Exp. T''bal.'!#REF!</f>
        <v>#REF!</v>
      </c>
      <c r="I121" s="104">
        <f>'Exp. T''bal.'!F131</f>
        <v>5377.7</v>
      </c>
      <c r="J121" s="108">
        <f t="shared" si="5"/>
        <v>0.89628333333333332</v>
      </c>
      <c r="K121" s="104"/>
      <c r="L121" s="104">
        <f>'Exp. T''bal.'!I131</f>
        <v>11000</v>
      </c>
      <c r="M121" s="104">
        <f>'Exp. T''bal.'!J131</f>
        <v>11442.09</v>
      </c>
      <c r="N121" s="108">
        <f t="shared" si="6"/>
        <v>1.0401899999999999</v>
      </c>
    </row>
    <row r="122" spans="2:14" ht="21.95" customHeight="1" x14ac:dyDescent="0.25">
      <c r="B122" s="41">
        <v>2212200</v>
      </c>
      <c r="C122" s="38"/>
      <c r="D122" s="38" t="s">
        <v>471</v>
      </c>
      <c r="E122" s="104">
        <f>'Exp. T''bal.'!E136</f>
        <v>0</v>
      </c>
      <c r="F122" s="104" t="e">
        <f>'Exp. T''bal.'!#REF!</f>
        <v>#REF!</v>
      </c>
      <c r="G122" s="104" t="e">
        <f>'Exp. T''bal.'!#REF!</f>
        <v>#REF!</v>
      </c>
      <c r="H122" s="104" t="e">
        <f>'Exp. T''bal.'!#REF!</f>
        <v>#REF!</v>
      </c>
      <c r="I122" s="104">
        <f>'Exp. T''bal.'!F136</f>
        <v>0</v>
      </c>
      <c r="J122" s="177" t="s">
        <v>1801</v>
      </c>
      <c r="K122" s="104"/>
      <c r="L122" s="104">
        <f>'Exp. T''bal.'!I136</f>
        <v>133000</v>
      </c>
      <c r="M122" s="104">
        <f>'Exp. T''bal.'!J136</f>
        <v>69590.399999999994</v>
      </c>
      <c r="N122" s="108">
        <f t="shared" si="6"/>
        <v>0.52323609022556383</v>
      </c>
    </row>
    <row r="123" spans="2:14" ht="5.0999999999999996" customHeight="1" x14ac:dyDescent="0.25">
      <c r="B123" s="41"/>
      <c r="C123" s="38"/>
      <c r="D123" s="38"/>
      <c r="E123" s="104"/>
      <c r="F123" s="104"/>
      <c r="G123" s="104"/>
      <c r="H123" s="104"/>
      <c r="I123" s="104"/>
      <c r="J123" s="108"/>
      <c r="K123" s="104"/>
      <c r="L123" s="104"/>
      <c r="M123" s="104"/>
      <c r="N123" s="108"/>
    </row>
    <row r="124" spans="2:14" ht="20.100000000000001" customHeight="1" thickBot="1" x14ac:dyDescent="0.3">
      <c r="B124" s="46"/>
      <c r="C124" s="44"/>
      <c r="D124" s="112"/>
      <c r="E124" s="118">
        <f>SUM(E112:E123)</f>
        <v>2187037</v>
      </c>
      <c r="F124" s="118" t="e">
        <f>SUM(F111:F122)</f>
        <v>#REF!</v>
      </c>
      <c r="G124" s="118" t="e">
        <f>SUM(G111:G122)</f>
        <v>#REF!</v>
      </c>
      <c r="H124" s="118" t="e">
        <f>SUM(H111:H122)</f>
        <v>#REF!</v>
      </c>
      <c r="I124" s="118">
        <f>SUM(I112:I123)</f>
        <v>1246406.8</v>
      </c>
      <c r="J124" s="386">
        <f t="shared" si="5"/>
        <v>0.56990659051492953</v>
      </c>
      <c r="K124" s="118"/>
      <c r="L124" s="118">
        <f>SUM(L111:L122)</f>
        <v>2486994</v>
      </c>
      <c r="M124" s="118">
        <f>SUM(M111:M122)</f>
        <v>1357404.77</v>
      </c>
      <c r="N124" s="386">
        <f>M124/L124</f>
        <v>0.54580138512597942</v>
      </c>
    </row>
    <row r="125" spans="2:14" ht="20.100000000000001" customHeight="1" x14ac:dyDescent="0.2">
      <c r="B125" s="87"/>
      <c r="C125" s="9"/>
      <c r="D125" s="9"/>
      <c r="E125" s="14"/>
      <c r="F125" s="14"/>
      <c r="G125" s="14"/>
      <c r="H125" s="14"/>
      <c r="I125" s="14"/>
      <c r="J125" s="109"/>
      <c r="K125" s="14"/>
      <c r="L125" s="14"/>
      <c r="M125" s="14"/>
      <c r="N125" s="109"/>
    </row>
    <row r="126" spans="2:14" ht="20.100000000000001" customHeight="1" thickBot="1" x14ac:dyDescent="0.3">
      <c r="B126" s="997">
        <v>2300000</v>
      </c>
      <c r="C126" s="997"/>
      <c r="D126" s="997" t="s">
        <v>450</v>
      </c>
      <c r="E126" s="997"/>
      <c r="F126" s="117"/>
      <c r="G126" s="117"/>
      <c r="H126" s="117"/>
      <c r="I126" s="117"/>
      <c r="J126" s="114"/>
      <c r="K126" s="117"/>
      <c r="L126" s="117"/>
      <c r="M126" s="117"/>
      <c r="N126" s="114"/>
    </row>
    <row r="127" spans="2:14" ht="5.0999999999999996" customHeight="1" x14ac:dyDescent="0.2">
      <c r="B127" s="87"/>
      <c r="C127" s="9"/>
      <c r="D127" s="9"/>
      <c r="E127" s="14"/>
      <c r="F127" s="14"/>
      <c r="G127" s="14"/>
      <c r="H127" s="14"/>
      <c r="I127" s="14"/>
      <c r="J127" s="109"/>
      <c r="K127" s="14"/>
      <c r="L127" s="14"/>
      <c r="M127" s="14"/>
      <c r="N127" s="109"/>
    </row>
    <row r="128" spans="2:14" ht="21.95" customHeight="1" x14ac:dyDescent="0.25">
      <c r="B128" s="41">
        <v>2311100</v>
      </c>
      <c r="C128" s="38"/>
      <c r="D128" s="38" t="s">
        <v>450</v>
      </c>
      <c r="E128" s="104">
        <f>'Exp. T''bal.'!E145</f>
        <v>0</v>
      </c>
      <c r="F128" s="104" t="e">
        <f>'Exp. T''bal.'!#REF!</f>
        <v>#REF!</v>
      </c>
      <c r="G128" s="104" t="e">
        <f>'Exp. T''bal.'!#REF!</f>
        <v>#REF!</v>
      </c>
      <c r="H128" s="104" t="e">
        <f>'Exp. T''bal.'!#REF!</f>
        <v>#REF!</v>
      </c>
      <c r="I128" s="104">
        <f>'Exp. T''bal.'!F145</f>
        <v>0</v>
      </c>
      <c r="J128" s="177" t="s">
        <v>1801</v>
      </c>
      <c r="K128" s="104"/>
      <c r="L128" s="104">
        <f>'Exp. T''bal.'!I145</f>
        <v>0</v>
      </c>
      <c r="M128" s="104">
        <f>'Exp. T''bal.'!J145</f>
        <v>0</v>
      </c>
      <c r="N128" s="177" t="s">
        <v>1801</v>
      </c>
    </row>
    <row r="129" spans="2:14" ht="5.0999999999999996" customHeight="1" x14ac:dyDescent="0.2">
      <c r="B129" s="87"/>
      <c r="C129" s="9"/>
      <c r="D129" s="9"/>
      <c r="E129" s="14"/>
      <c r="F129" s="14"/>
      <c r="G129" s="14"/>
      <c r="H129" s="14"/>
      <c r="I129" s="14"/>
      <c r="J129" s="108"/>
      <c r="K129" s="14"/>
      <c r="L129" s="14"/>
      <c r="M129" s="14"/>
      <c r="N129" s="108"/>
    </row>
    <row r="130" spans="2:14" ht="20.100000000000001" customHeight="1" thickBot="1" x14ac:dyDescent="0.3">
      <c r="B130" s="46"/>
      <c r="C130" s="44"/>
      <c r="D130" s="112"/>
      <c r="E130" s="118">
        <f>SUM(E128:E129)</f>
        <v>0</v>
      </c>
      <c r="F130" s="118" t="e">
        <f>SUM(F128:F129)</f>
        <v>#REF!</v>
      </c>
      <c r="G130" s="118" t="e">
        <f>SUM(G128:G129)</f>
        <v>#REF!</v>
      </c>
      <c r="H130" s="118" t="e">
        <f>SUM(H128:H129)</f>
        <v>#REF!</v>
      </c>
      <c r="I130" s="118">
        <f>SUM(I128:I129)</f>
        <v>0</v>
      </c>
      <c r="J130" s="358" t="s">
        <v>1801</v>
      </c>
      <c r="K130" s="118"/>
      <c r="L130" s="118">
        <f>SUM(L128:L129)</f>
        <v>0</v>
      </c>
      <c r="M130" s="118">
        <f>SUM(M128:M129)</f>
        <v>0</v>
      </c>
      <c r="N130" s="358" t="s">
        <v>1801</v>
      </c>
    </row>
    <row r="131" spans="2:14" ht="20.100000000000001" customHeight="1" x14ac:dyDescent="0.25">
      <c r="B131" s="46"/>
      <c r="C131" s="44"/>
      <c r="D131" s="120"/>
      <c r="E131" s="121"/>
      <c r="F131" s="121"/>
      <c r="G131" s="121"/>
      <c r="H131" s="121"/>
      <c r="I131" s="121"/>
      <c r="J131" s="108"/>
      <c r="K131" s="121"/>
      <c r="L131" s="121"/>
      <c r="M131" s="121"/>
      <c r="N131" s="108"/>
    </row>
    <row r="132" spans="2:14" s="95" customFormat="1" ht="20.100000000000001" customHeight="1" thickBot="1" x14ac:dyDescent="0.3">
      <c r="B132" s="997">
        <v>2600000</v>
      </c>
      <c r="C132" s="997"/>
      <c r="D132" s="997" t="s">
        <v>452</v>
      </c>
      <c r="E132" s="997"/>
      <c r="F132" s="122"/>
      <c r="G132" s="122"/>
      <c r="H132" s="122"/>
      <c r="I132" s="122"/>
      <c r="J132" s="108"/>
      <c r="K132" s="122"/>
      <c r="L132" s="122"/>
      <c r="M132" s="122"/>
      <c r="N132" s="108"/>
    </row>
    <row r="133" spans="2:14" ht="5.0999999999999996" customHeight="1" x14ac:dyDescent="0.25">
      <c r="B133" s="46"/>
      <c r="C133" s="44"/>
      <c r="D133" s="120"/>
      <c r="E133" s="121"/>
      <c r="F133" s="121"/>
      <c r="G133" s="121"/>
      <c r="H133" s="121"/>
      <c r="I133" s="121"/>
      <c r="J133" s="108"/>
      <c r="K133" s="121"/>
      <c r="L133" s="121"/>
      <c r="M133" s="121"/>
      <c r="N133" s="108"/>
    </row>
    <row r="134" spans="2:14" ht="21.95" customHeight="1" x14ac:dyDescent="0.25">
      <c r="B134" s="41">
        <v>2631100</v>
      </c>
      <c r="C134" s="38"/>
      <c r="D134" s="123" t="s">
        <v>472</v>
      </c>
      <c r="E134" s="124">
        <f>'Exp. T''bal.'!E154</f>
        <v>0</v>
      </c>
      <c r="F134" s="124" t="e">
        <f>'Exp. T''bal.'!#REF!</f>
        <v>#REF!</v>
      </c>
      <c r="G134" s="124" t="e">
        <f>'Exp. T''bal.'!#REF!</f>
        <v>#REF!</v>
      </c>
      <c r="H134" s="124" t="e">
        <f>'Exp. T''bal.'!#REF!</f>
        <v>#REF!</v>
      </c>
      <c r="I134" s="124">
        <f>'Exp. T''bal.'!F154</f>
        <v>0</v>
      </c>
      <c r="J134" s="177" t="s">
        <v>1801</v>
      </c>
      <c r="K134" s="124"/>
      <c r="L134" s="124">
        <f>'Exp. T''bal.'!I154</f>
        <v>0</v>
      </c>
      <c r="M134" s="124">
        <f>'Exp. T''bal.'!J154</f>
        <v>0</v>
      </c>
      <c r="N134" s="177" t="s">
        <v>1801</v>
      </c>
    </row>
    <row r="135" spans="2:14" ht="5.0999999999999996" customHeight="1" x14ac:dyDescent="0.25">
      <c r="B135" s="41"/>
      <c r="C135" s="38"/>
      <c r="D135" s="123"/>
      <c r="E135" s="124"/>
      <c r="F135" s="124"/>
      <c r="G135" s="124"/>
      <c r="H135" s="124"/>
      <c r="I135" s="124"/>
      <c r="J135" s="108"/>
      <c r="K135" s="124"/>
      <c r="L135" s="124"/>
      <c r="M135" s="124"/>
      <c r="N135" s="108"/>
    </row>
    <row r="136" spans="2:14" ht="20.100000000000001" customHeight="1" thickBot="1" x14ac:dyDescent="0.3">
      <c r="B136" s="46"/>
      <c r="C136" s="44"/>
      <c r="D136" s="112"/>
      <c r="E136" s="118">
        <f>SUM(E133:E134)</f>
        <v>0</v>
      </c>
      <c r="F136" s="118" t="e">
        <f>SUM(F133:F134)</f>
        <v>#REF!</v>
      </c>
      <c r="G136" s="118" t="e">
        <f>SUM(G133:G134)</f>
        <v>#REF!</v>
      </c>
      <c r="H136" s="118" t="e">
        <f>SUM(H133:H134)</f>
        <v>#REF!</v>
      </c>
      <c r="I136" s="118">
        <f>SUM(I133:I134)</f>
        <v>0</v>
      </c>
      <c r="J136" s="358" t="s">
        <v>1801</v>
      </c>
      <c r="K136" s="118"/>
      <c r="L136" s="118">
        <f>SUM(L133:L134)</f>
        <v>0</v>
      </c>
      <c r="M136" s="118">
        <f>SUM(M133:M134)</f>
        <v>0</v>
      </c>
      <c r="N136" s="358" t="s">
        <v>1801</v>
      </c>
    </row>
    <row r="137" spans="2:14" ht="20.100000000000001" customHeight="1" x14ac:dyDescent="0.25">
      <c r="B137" s="41"/>
      <c r="C137" s="38"/>
      <c r="D137" s="123"/>
      <c r="E137" s="124"/>
      <c r="F137" s="124"/>
      <c r="G137" s="124"/>
      <c r="H137" s="124"/>
      <c r="I137" s="124"/>
      <c r="J137" s="125"/>
      <c r="K137" s="124"/>
      <c r="L137" s="124"/>
      <c r="M137" s="124"/>
      <c r="N137" s="125"/>
    </row>
    <row r="138" spans="2:14" s="95" customFormat="1" ht="20.100000000000001" customHeight="1" thickBot="1" x14ac:dyDescent="0.3">
      <c r="B138" s="997">
        <v>2700000</v>
      </c>
      <c r="C138" s="997"/>
      <c r="D138" s="997" t="s">
        <v>453</v>
      </c>
      <c r="E138" s="997"/>
      <c r="F138" s="122"/>
      <c r="G138" s="122"/>
      <c r="H138" s="122"/>
      <c r="I138" s="122"/>
      <c r="J138" s="108"/>
      <c r="K138" s="122"/>
      <c r="L138" s="122"/>
      <c r="M138" s="122"/>
      <c r="N138" s="108"/>
    </row>
    <row r="139" spans="2:14" ht="5.0999999999999996" customHeight="1" x14ac:dyDescent="0.25">
      <c r="B139" s="46"/>
      <c r="C139" s="44"/>
      <c r="D139" s="120"/>
      <c r="E139" s="121"/>
      <c r="F139" s="121"/>
      <c r="G139" s="121"/>
      <c r="H139" s="121"/>
      <c r="I139" s="121"/>
      <c r="J139" s="108"/>
      <c r="K139" s="121"/>
      <c r="L139" s="121"/>
      <c r="M139" s="121"/>
      <c r="N139" s="108"/>
    </row>
    <row r="140" spans="2:14" ht="18.75" customHeight="1" x14ac:dyDescent="0.25">
      <c r="B140" s="938">
        <v>2721100</v>
      </c>
      <c r="C140" s="44"/>
      <c r="D140" s="123" t="s">
        <v>1875</v>
      </c>
      <c r="E140" s="124">
        <f>'Exp. T''bal.'!E161</f>
        <v>9850</v>
      </c>
      <c r="F140" s="121"/>
      <c r="G140" s="121"/>
      <c r="H140" s="121"/>
      <c r="I140" s="124">
        <f>'Exp. T''bal.'!F161</f>
        <v>0</v>
      </c>
      <c r="J140" s="108">
        <f t="shared" ref="J140:J141" si="7">I140/E140</f>
        <v>0</v>
      </c>
      <c r="K140" s="121"/>
      <c r="L140" s="124">
        <f>'Exp. T''bal.'!I163</f>
        <v>0</v>
      </c>
      <c r="M140" s="124">
        <f>'Exp. T''bal.'!J163</f>
        <v>0</v>
      </c>
      <c r="N140" s="177" t="s">
        <v>1801</v>
      </c>
    </row>
    <row r="141" spans="2:14" ht="21.95" customHeight="1" x14ac:dyDescent="0.25">
      <c r="B141" s="41">
        <v>2731100</v>
      </c>
      <c r="C141" s="38"/>
      <c r="D141" s="123" t="s">
        <v>473</v>
      </c>
      <c r="E141" s="124">
        <f>'Exp. T''bal.'!E170</f>
        <v>12569</v>
      </c>
      <c r="F141" s="124" t="e">
        <f>'Exp. T''bal.'!#REF!</f>
        <v>#REF!</v>
      </c>
      <c r="G141" s="124" t="e">
        <f>'Exp. T''bal.'!#REF!</f>
        <v>#REF!</v>
      </c>
      <c r="H141" s="124" t="e">
        <f>'Exp. T''bal.'!#REF!</f>
        <v>#REF!</v>
      </c>
      <c r="I141" s="124">
        <f>'Exp. T''bal.'!F170</f>
        <v>5125</v>
      </c>
      <c r="J141" s="108">
        <f t="shared" si="7"/>
        <v>0.40774922428196358</v>
      </c>
      <c r="K141" s="124"/>
      <c r="L141" s="124">
        <f>'Exp. T''bal.'!I170</f>
        <v>5500</v>
      </c>
      <c r="M141" s="124">
        <f>'Exp. T''bal.'!J170</f>
        <v>3945</v>
      </c>
      <c r="N141" s="108">
        <f>M141/L141</f>
        <v>0.71727272727272728</v>
      </c>
    </row>
    <row r="142" spans="2:14" ht="5.0999999999999996" customHeight="1" x14ac:dyDescent="0.25">
      <c r="B142" s="41"/>
      <c r="C142" s="38"/>
      <c r="D142" s="123"/>
      <c r="E142" s="124"/>
      <c r="F142" s="124"/>
      <c r="G142" s="124"/>
      <c r="H142" s="124"/>
      <c r="I142" s="124"/>
      <c r="J142" s="108"/>
      <c r="K142" s="124"/>
      <c r="L142" s="124"/>
      <c r="M142" s="124"/>
      <c r="N142" s="108"/>
    </row>
    <row r="143" spans="2:14" ht="20.100000000000001" customHeight="1" thickBot="1" x14ac:dyDescent="0.3">
      <c r="B143" s="46"/>
      <c r="C143" s="44"/>
      <c r="D143" s="112"/>
      <c r="E143" s="118">
        <f>SUM(E139:E141)</f>
        <v>22419</v>
      </c>
      <c r="F143" s="118" t="e">
        <f>SUM(F139:F141)</f>
        <v>#REF!</v>
      </c>
      <c r="G143" s="118" t="e">
        <f>SUM(G139:G141)</f>
        <v>#REF!</v>
      </c>
      <c r="H143" s="118" t="e">
        <f>SUM(H139:H141)</f>
        <v>#REF!</v>
      </c>
      <c r="I143" s="118">
        <f>SUM(I139:I141)</f>
        <v>5125</v>
      </c>
      <c r="J143" s="386">
        <f t="shared" ref="J143" si="8">I143/E143</f>
        <v>0.22860074044337392</v>
      </c>
      <c r="K143" s="118"/>
      <c r="L143" s="118">
        <f>SUM(L139:L141)</f>
        <v>5500</v>
      </c>
      <c r="M143" s="118">
        <f>SUM(M139:M141)</f>
        <v>3945</v>
      </c>
      <c r="N143" s="386">
        <f>M143/L143</f>
        <v>0.71727272727272728</v>
      </c>
    </row>
    <row r="144" spans="2:14" ht="20.100000000000001" customHeight="1" x14ac:dyDescent="0.25">
      <c r="B144" s="41"/>
      <c r="C144" s="38"/>
      <c r="D144" s="123"/>
      <c r="E144" s="124"/>
      <c r="F144" s="124"/>
      <c r="G144" s="124"/>
      <c r="H144" s="124"/>
      <c r="I144" s="124"/>
      <c r="J144" s="125"/>
      <c r="K144" s="124"/>
      <c r="L144" s="124"/>
      <c r="M144" s="124"/>
      <c r="N144" s="125"/>
    </row>
    <row r="145" spans="2:14" s="95" customFormat="1" ht="20.100000000000001" customHeight="1" thickBot="1" x14ac:dyDescent="0.3">
      <c r="B145" s="997">
        <v>2800000</v>
      </c>
      <c r="C145" s="997"/>
      <c r="D145" s="997" t="s">
        <v>454</v>
      </c>
      <c r="E145" s="997"/>
      <c r="F145" s="122"/>
      <c r="G145" s="122"/>
      <c r="H145" s="122"/>
      <c r="I145" s="122"/>
      <c r="J145" s="108"/>
      <c r="K145" s="122"/>
      <c r="L145" s="122"/>
      <c r="M145" s="122"/>
      <c r="N145" s="108"/>
    </row>
    <row r="146" spans="2:14" ht="5.0999999999999996" customHeight="1" x14ac:dyDescent="0.25">
      <c r="B146" s="46"/>
      <c r="C146" s="44"/>
      <c r="D146" s="120"/>
      <c r="E146" s="121"/>
      <c r="F146" s="121"/>
      <c r="G146" s="121"/>
      <c r="H146" s="121"/>
      <c r="I146" s="121"/>
      <c r="J146" s="108"/>
      <c r="K146" s="121"/>
      <c r="L146" s="121"/>
      <c r="M146" s="121"/>
      <c r="N146" s="108"/>
    </row>
    <row r="147" spans="2:14" ht="21.95" customHeight="1" x14ac:dyDescent="0.25">
      <c r="B147" s="41">
        <v>2821100</v>
      </c>
      <c r="C147" s="38"/>
      <c r="D147" s="123" t="s">
        <v>474</v>
      </c>
      <c r="E147" s="124">
        <f>'Exp. T''bal.'!E188</f>
        <v>1278583</v>
      </c>
      <c r="F147" s="124" t="e">
        <f>'Exp. T''bal.'!#REF!</f>
        <v>#REF!</v>
      </c>
      <c r="G147" s="124" t="e">
        <f>'Exp. T''bal.'!#REF!</f>
        <v>#REF!</v>
      </c>
      <c r="H147" s="124" t="e">
        <f>'Exp. T''bal.'!#REF!</f>
        <v>#REF!</v>
      </c>
      <c r="I147" s="124">
        <f>'Exp. T''bal.'!F188</f>
        <v>680072.9</v>
      </c>
      <c r="J147" s="108">
        <f>I147/E147</f>
        <v>0.53189577837340241</v>
      </c>
      <c r="K147" s="124"/>
      <c r="L147" s="124">
        <f>'Exp. T''bal.'!I188</f>
        <v>815600</v>
      </c>
      <c r="M147" s="124">
        <f>'Exp. T''bal.'!J188</f>
        <v>860354.75</v>
      </c>
      <c r="N147" s="108">
        <f>M147/L147</f>
        <v>1.0548734060814124</v>
      </c>
    </row>
    <row r="148" spans="2:14" ht="5.0999999999999996" customHeight="1" x14ac:dyDescent="0.25">
      <c r="B148" s="41"/>
      <c r="C148" s="38"/>
      <c r="D148" s="123"/>
      <c r="E148" s="124"/>
      <c r="F148" s="124"/>
      <c r="G148" s="124"/>
      <c r="H148" s="124"/>
      <c r="I148" s="124"/>
      <c r="J148" s="108"/>
      <c r="K148" s="124"/>
      <c r="L148" s="124"/>
      <c r="M148" s="124"/>
      <c r="N148" s="108"/>
    </row>
    <row r="149" spans="2:14" ht="20.100000000000001" customHeight="1" thickBot="1" x14ac:dyDescent="0.3">
      <c r="B149" s="46"/>
      <c r="C149" s="44"/>
      <c r="D149" s="112"/>
      <c r="E149" s="118">
        <f>SUM(E146:E147)</f>
        <v>1278583</v>
      </c>
      <c r="F149" s="118" t="e">
        <f>SUM(F146:F147)</f>
        <v>#REF!</v>
      </c>
      <c r="G149" s="118" t="e">
        <f>SUM(G146:G147)</f>
        <v>#REF!</v>
      </c>
      <c r="H149" s="118" t="e">
        <f>SUM(H146:H147)</f>
        <v>#REF!</v>
      </c>
      <c r="I149" s="118">
        <f>SUM(I146:I147)</f>
        <v>680072.9</v>
      </c>
      <c r="J149" s="386">
        <f>I149/E149</f>
        <v>0.53189577837340241</v>
      </c>
      <c r="K149" s="118"/>
      <c r="L149" s="118">
        <f>SUM(L146:L147)</f>
        <v>815600</v>
      </c>
      <c r="M149" s="118">
        <f>SUM(M146:M147)</f>
        <v>860354.75</v>
      </c>
      <c r="N149" s="386">
        <f>M149/L149</f>
        <v>1.0548734060814124</v>
      </c>
    </row>
    <row r="150" spans="2:14" ht="20.100000000000001" customHeight="1" x14ac:dyDescent="0.25">
      <c r="B150" s="41"/>
      <c r="C150" s="38"/>
      <c r="D150" s="123"/>
      <c r="E150" s="124"/>
      <c r="F150" s="124"/>
      <c r="G150" s="124"/>
      <c r="H150" s="124"/>
      <c r="I150" s="124"/>
      <c r="J150" s="125"/>
      <c r="K150" s="124"/>
      <c r="L150" s="124"/>
      <c r="M150" s="124"/>
      <c r="N150" s="125"/>
    </row>
    <row r="151" spans="2:14" s="95" customFormat="1" ht="20.100000000000001" customHeight="1" thickBot="1" x14ac:dyDescent="0.3">
      <c r="B151" s="997">
        <v>3110000</v>
      </c>
      <c r="C151" s="997"/>
      <c r="D151" s="997" t="s">
        <v>455</v>
      </c>
      <c r="E151" s="997"/>
      <c r="F151" s="122"/>
      <c r="G151" s="122"/>
      <c r="H151" s="122"/>
      <c r="I151" s="122"/>
      <c r="J151" s="108"/>
      <c r="K151" s="122"/>
      <c r="L151" s="122"/>
      <c r="M151" s="122"/>
      <c r="N151" s="108"/>
    </row>
    <row r="152" spans="2:14" ht="5.0999999999999996" customHeight="1" x14ac:dyDescent="0.25">
      <c r="B152" s="46"/>
      <c r="C152" s="44"/>
      <c r="D152" s="120"/>
      <c r="E152" s="121"/>
      <c r="F152" s="121"/>
      <c r="G152" s="121"/>
      <c r="H152" s="121"/>
      <c r="I152" s="121"/>
      <c r="J152" s="108"/>
      <c r="K152" s="121"/>
      <c r="L152" s="121"/>
      <c r="M152" s="121"/>
      <c r="N152" s="108"/>
    </row>
    <row r="153" spans="2:14" ht="21.95" customHeight="1" x14ac:dyDescent="0.25">
      <c r="B153" s="41">
        <v>3111000</v>
      </c>
      <c r="C153" s="38"/>
      <c r="D153" s="123" t="s">
        <v>475</v>
      </c>
      <c r="E153" s="124">
        <f>'Exp. T''bal.'!E197</f>
        <v>521561</v>
      </c>
      <c r="F153" s="124" t="e">
        <f>'Exp. T''bal.'!#REF!</f>
        <v>#REF!</v>
      </c>
      <c r="G153" s="124" t="e">
        <f>'Exp. T''bal.'!#REF!</f>
        <v>#REF!</v>
      </c>
      <c r="H153" s="124" t="e">
        <f>'Exp. T''bal.'!#REF!</f>
        <v>#REF!</v>
      </c>
      <c r="I153" s="124">
        <f>'Exp. T''bal.'!F197</f>
        <v>578193.37</v>
      </c>
      <c r="J153" s="108">
        <f t="shared" ref="J153:J166" si="9">I153/E153</f>
        <v>1.1085824476906825</v>
      </c>
      <c r="K153" s="124"/>
      <c r="L153" s="124">
        <f>'Exp. T''bal.'!I197</f>
        <v>1550000</v>
      </c>
      <c r="M153" s="124">
        <f>'Exp. T''bal.'!J197</f>
        <v>1775542.99</v>
      </c>
      <c r="N153" s="108">
        <f>M153/L153</f>
        <v>1.1455116064516129</v>
      </c>
    </row>
    <row r="154" spans="2:14" ht="21.95" customHeight="1" x14ac:dyDescent="0.25">
      <c r="B154" s="41">
        <v>3111150</v>
      </c>
      <c r="C154" s="38"/>
      <c r="D154" s="123" t="s">
        <v>481</v>
      </c>
      <c r="E154" s="124">
        <f>'Exp. T''bal.'!E202</f>
        <v>264541</v>
      </c>
      <c r="F154" s="124" t="e">
        <f>'Exp. T''bal.'!#REF!</f>
        <v>#REF!</v>
      </c>
      <c r="G154" s="124" t="e">
        <f>'Exp. T''bal.'!#REF!</f>
        <v>#REF!</v>
      </c>
      <c r="H154" s="124" t="e">
        <f>'Exp. T''bal.'!#REF!</f>
        <v>#REF!</v>
      </c>
      <c r="I154" s="124">
        <f>'Exp. T''bal.'!F202</f>
        <v>4315.04</v>
      </c>
      <c r="J154" s="108">
        <f t="shared" si="9"/>
        <v>1.6311422426013359E-2</v>
      </c>
      <c r="K154" s="124"/>
      <c r="L154" s="124">
        <f>'Exp. T''bal.'!I202</f>
        <v>0</v>
      </c>
      <c r="M154" s="124">
        <f>'Exp. T''bal.'!J202</f>
        <v>0</v>
      </c>
      <c r="N154" s="177" t="s">
        <v>1801</v>
      </c>
    </row>
    <row r="155" spans="2:14" ht="21.95" customHeight="1" x14ac:dyDescent="0.25">
      <c r="B155" s="41">
        <v>3111200</v>
      </c>
      <c r="C155" s="38"/>
      <c r="D155" s="123" t="s">
        <v>476</v>
      </c>
      <c r="E155" s="124">
        <f>'Exp. T''bal.'!E210</f>
        <v>927382</v>
      </c>
      <c r="F155" s="124" t="e">
        <f>'Exp. T''bal.'!#REF!</f>
        <v>#REF!</v>
      </c>
      <c r="G155" s="124" t="e">
        <f>'Exp. T''bal.'!#REF!</f>
        <v>#REF!</v>
      </c>
      <c r="H155" s="124" t="e">
        <f>'Exp. T''bal.'!#REF!</f>
        <v>#REF!</v>
      </c>
      <c r="I155" s="124">
        <f>'Exp. T''bal.'!F210</f>
        <v>753186.99</v>
      </c>
      <c r="J155" s="108">
        <f t="shared" si="9"/>
        <v>0.81216477136713883</v>
      </c>
      <c r="K155" s="124"/>
      <c r="L155" s="124">
        <f>'Exp. T''bal.'!I210</f>
        <v>1543000</v>
      </c>
      <c r="M155" s="124">
        <f>'Exp. T''bal.'!J210</f>
        <v>921582.66999999993</v>
      </c>
      <c r="N155" s="108">
        <f t="shared" ref="N155:N166" si="10">M155/L155</f>
        <v>0.59726679844458841</v>
      </c>
    </row>
    <row r="156" spans="2:14" ht="21.95" customHeight="1" x14ac:dyDescent="0.25">
      <c r="B156" s="41">
        <v>3111250</v>
      </c>
      <c r="C156" s="38"/>
      <c r="D156" s="123" t="s">
        <v>482</v>
      </c>
      <c r="E156" s="124">
        <f>'Exp. T''bal.'!E215</f>
        <v>535253</v>
      </c>
      <c r="F156" s="124" t="e">
        <f>'Exp. T''bal.'!#REF!</f>
        <v>#REF!</v>
      </c>
      <c r="G156" s="124" t="e">
        <f>'Exp. T''bal.'!#REF!</f>
        <v>#REF!</v>
      </c>
      <c r="H156" s="124" t="e">
        <f>'Exp. T''bal.'!#REF!</f>
        <v>#REF!</v>
      </c>
      <c r="I156" s="124">
        <f>'Exp. T''bal.'!F215</f>
        <v>131911.53</v>
      </c>
      <c r="J156" s="108">
        <f t="shared" si="9"/>
        <v>0.24644706335134972</v>
      </c>
      <c r="K156" s="124"/>
      <c r="L156" s="124">
        <f>'Exp. T''bal.'!I215</f>
        <v>0</v>
      </c>
      <c r="M156" s="124">
        <f>'Exp. T''bal.'!J215</f>
        <v>0</v>
      </c>
      <c r="N156" s="177" t="s">
        <v>1801</v>
      </c>
    </row>
    <row r="157" spans="2:14" ht="21.95" customHeight="1" x14ac:dyDescent="0.25">
      <c r="B157" s="41">
        <v>3111300</v>
      </c>
      <c r="C157" s="38"/>
      <c r="D157" s="123" t="s">
        <v>477</v>
      </c>
      <c r="E157" s="124">
        <f>'Exp. T''bal.'!E224</f>
        <v>1072275</v>
      </c>
      <c r="F157" s="124" t="e">
        <f>'Exp. T''bal.'!#REF!</f>
        <v>#REF!</v>
      </c>
      <c r="G157" s="124" t="e">
        <f>'Exp. T''bal.'!#REF!</f>
        <v>#REF!</v>
      </c>
      <c r="H157" s="124" t="e">
        <f>'Exp. T''bal.'!#REF!</f>
        <v>#REF!</v>
      </c>
      <c r="I157" s="124">
        <f>'Exp. T''bal.'!F224</f>
        <v>677676.5</v>
      </c>
      <c r="J157" s="108">
        <f t="shared" si="9"/>
        <v>0.63199878762444339</v>
      </c>
      <c r="K157" s="124"/>
      <c r="L157" s="124">
        <f>'Exp. T''bal.'!I224</f>
        <v>670000</v>
      </c>
      <c r="M157" s="124">
        <f>'Exp. T''bal.'!J224</f>
        <v>318731.3</v>
      </c>
      <c r="N157" s="108">
        <f t="shared" si="10"/>
        <v>0.47571835820895519</v>
      </c>
    </row>
    <row r="158" spans="2:14" ht="21.95" customHeight="1" x14ac:dyDescent="0.25">
      <c r="B158" s="41">
        <v>3111350</v>
      </c>
      <c r="C158" s="38"/>
      <c r="D158" s="123" t="s">
        <v>483</v>
      </c>
      <c r="E158" s="124">
        <f>'Exp. T''bal.'!E229</f>
        <v>36385</v>
      </c>
      <c r="F158" s="124" t="e">
        <f>'Exp. T''bal.'!#REF!</f>
        <v>#REF!</v>
      </c>
      <c r="G158" s="124" t="e">
        <f>'Exp. T''bal.'!#REF!</f>
        <v>#REF!</v>
      </c>
      <c r="H158" s="124" t="e">
        <f>'Exp. T''bal.'!#REF!</f>
        <v>#REF!</v>
      </c>
      <c r="I158" s="124">
        <f>'Exp. T''bal.'!F229</f>
        <v>0</v>
      </c>
      <c r="J158" s="108">
        <f t="shared" si="9"/>
        <v>0</v>
      </c>
      <c r="K158" s="124"/>
      <c r="L158" s="124">
        <f>'Exp. T''bal.'!I229</f>
        <v>0</v>
      </c>
      <c r="M158" s="124">
        <f>'Exp. T''bal.'!J229</f>
        <v>0</v>
      </c>
      <c r="N158" s="177" t="s">
        <v>1801</v>
      </c>
    </row>
    <row r="159" spans="2:14" ht="21.95" customHeight="1" x14ac:dyDescent="0.25">
      <c r="B159" s="41">
        <v>3112100</v>
      </c>
      <c r="C159" s="38"/>
      <c r="D159" s="123" t="s">
        <v>478</v>
      </c>
      <c r="E159" s="124">
        <f>'Exp. T''bal.'!E234</f>
        <v>130000</v>
      </c>
      <c r="F159" s="124" t="e">
        <f>'Exp. T''bal.'!#REF!</f>
        <v>#REF!</v>
      </c>
      <c r="G159" s="124" t="e">
        <f>'Exp. T''bal.'!#REF!</f>
        <v>#REF!</v>
      </c>
      <c r="H159" s="124" t="e">
        <f>'Exp. T''bal.'!#REF!</f>
        <v>#REF!</v>
      </c>
      <c r="I159" s="124">
        <f>'Exp. T''bal.'!F234</f>
        <v>0</v>
      </c>
      <c r="J159" s="108">
        <f t="shared" si="9"/>
        <v>0</v>
      </c>
      <c r="K159" s="124"/>
      <c r="L159" s="124">
        <f>'Exp. T''bal.'!I234</f>
        <v>50000</v>
      </c>
      <c r="M159" s="124">
        <f>'Exp. T''bal.'!J234</f>
        <v>0</v>
      </c>
      <c r="N159" s="108">
        <f>M159/L159</f>
        <v>0</v>
      </c>
    </row>
    <row r="160" spans="2:14" ht="21.95" customHeight="1" x14ac:dyDescent="0.25">
      <c r="B160" s="41">
        <v>3112150</v>
      </c>
      <c r="C160" s="38"/>
      <c r="D160" s="123" t="s">
        <v>486</v>
      </c>
      <c r="E160" s="124">
        <f>'Exp. T''bal.'!E239</f>
        <v>0</v>
      </c>
      <c r="F160" s="124" t="e">
        <f>'Exp. T''bal.'!#REF!</f>
        <v>#REF!</v>
      </c>
      <c r="G160" s="124" t="e">
        <f>'Exp. T''bal.'!#REF!</f>
        <v>#REF!</v>
      </c>
      <c r="H160" s="124" t="e">
        <f>'Exp. T''bal.'!#REF!</f>
        <v>#REF!</v>
      </c>
      <c r="I160" s="124">
        <f>'Exp. T''bal.'!F239</f>
        <v>0</v>
      </c>
      <c r="J160" s="177" t="s">
        <v>1801</v>
      </c>
      <c r="K160" s="124"/>
      <c r="L160" s="124">
        <f>'Exp. T''bal.'!I239</f>
        <v>0</v>
      </c>
      <c r="M160" s="124">
        <f>'Exp. T''bal.'!J239</f>
        <v>0</v>
      </c>
      <c r="N160" s="177" t="s">
        <v>1801</v>
      </c>
    </row>
    <row r="161" spans="2:14" ht="21.95" customHeight="1" x14ac:dyDescent="0.25">
      <c r="B161" s="41">
        <v>3112200</v>
      </c>
      <c r="C161" s="38"/>
      <c r="D161" s="123" t="s">
        <v>479</v>
      </c>
      <c r="E161" s="124">
        <f>'Exp. T''bal.'!E244</f>
        <v>0</v>
      </c>
      <c r="F161" s="124" t="e">
        <f>'Exp. T''bal.'!#REF!</f>
        <v>#REF!</v>
      </c>
      <c r="G161" s="124" t="e">
        <f>'Exp. T''bal.'!#REF!</f>
        <v>#REF!</v>
      </c>
      <c r="H161" s="124" t="e">
        <f>'Exp. T''bal.'!#REF!</f>
        <v>#REF!</v>
      </c>
      <c r="I161" s="124">
        <f>'Exp. T''bal.'!F244</f>
        <v>0</v>
      </c>
      <c r="J161" s="177" t="s">
        <v>1801</v>
      </c>
      <c r="K161" s="124"/>
      <c r="L161" s="124">
        <f>'Exp. T''bal.'!I244</f>
        <v>944476.05</v>
      </c>
      <c r="M161" s="124">
        <f>'Exp. T''bal.'!J244</f>
        <v>82559.42</v>
      </c>
      <c r="N161" s="108">
        <f>M161/L161</f>
        <v>8.7412931222554557E-2</v>
      </c>
    </row>
    <row r="162" spans="2:14" ht="21.95" customHeight="1" x14ac:dyDescent="0.25">
      <c r="B162" s="41">
        <v>3112250</v>
      </c>
      <c r="C162" s="38"/>
      <c r="D162" s="123" t="s">
        <v>484</v>
      </c>
      <c r="E162" s="124">
        <f>'Exp. T''bal.'!E249</f>
        <v>0</v>
      </c>
      <c r="F162" s="124" t="e">
        <f>'Exp. T''bal.'!#REF!</f>
        <v>#REF!</v>
      </c>
      <c r="G162" s="124" t="e">
        <f>'Exp. T''bal.'!#REF!</f>
        <v>#REF!</v>
      </c>
      <c r="H162" s="124" t="e">
        <f>'Exp. T''bal.'!#REF!</f>
        <v>#REF!</v>
      </c>
      <c r="I162" s="124">
        <f>'Exp. T''bal.'!F249</f>
        <v>0</v>
      </c>
      <c r="J162" s="177" t="s">
        <v>1801</v>
      </c>
      <c r="K162" s="124"/>
      <c r="L162" s="124">
        <f>'Exp. T''bal.'!I249</f>
        <v>0</v>
      </c>
      <c r="M162" s="124">
        <f>'Exp. T''bal.'!J249</f>
        <v>0</v>
      </c>
      <c r="N162" s="177" t="s">
        <v>1801</v>
      </c>
    </row>
    <row r="163" spans="2:14" ht="21.95" customHeight="1" x14ac:dyDescent="0.25">
      <c r="B163" s="41">
        <v>3113100</v>
      </c>
      <c r="C163" s="38"/>
      <c r="D163" s="123" t="s">
        <v>480</v>
      </c>
      <c r="E163" s="124">
        <f>'Exp. T''bal.'!E256</f>
        <v>300000</v>
      </c>
      <c r="F163" s="124" t="e">
        <f>'Exp. T''bal.'!#REF!</f>
        <v>#REF!</v>
      </c>
      <c r="G163" s="124" t="e">
        <f>'Exp. T''bal.'!#REF!</f>
        <v>#REF!</v>
      </c>
      <c r="H163" s="124" t="e">
        <f>'Exp. T''bal.'!#REF!</f>
        <v>#REF!</v>
      </c>
      <c r="I163" s="124">
        <f>'Exp. T''bal.'!F256</f>
        <v>0</v>
      </c>
      <c r="J163" s="108">
        <f t="shared" si="9"/>
        <v>0</v>
      </c>
      <c r="K163" s="124"/>
      <c r="L163" s="124">
        <f>'Exp. T''bal.'!I256</f>
        <v>80000</v>
      </c>
      <c r="M163" s="124">
        <f>'Exp. T''bal.'!J256</f>
        <v>6700</v>
      </c>
      <c r="N163" s="108">
        <f>M163/L163</f>
        <v>8.3750000000000005E-2</v>
      </c>
    </row>
    <row r="164" spans="2:14" ht="21.95" customHeight="1" x14ac:dyDescent="0.25">
      <c r="B164" s="41">
        <v>3113150</v>
      </c>
      <c r="C164" s="38"/>
      <c r="D164" s="38" t="s">
        <v>485</v>
      </c>
      <c r="E164" s="124">
        <f>'Exp. T''bal.'!E261</f>
        <v>0</v>
      </c>
      <c r="F164" s="124" t="e">
        <f>'Exp. T''bal.'!#REF!</f>
        <v>#REF!</v>
      </c>
      <c r="G164" s="124" t="e">
        <f>'Exp. T''bal.'!#REF!</f>
        <v>#REF!</v>
      </c>
      <c r="H164" s="124" t="e">
        <f>'Exp. T''bal.'!#REF!</f>
        <v>#REF!</v>
      </c>
      <c r="I164" s="124">
        <f>'Exp. T''bal.'!F261</f>
        <v>0</v>
      </c>
      <c r="J164" s="177" t="s">
        <v>1801</v>
      </c>
      <c r="K164" s="124"/>
      <c r="L164" s="124">
        <f>'Exp. T''bal.'!I261</f>
        <v>0</v>
      </c>
      <c r="M164" s="124">
        <f>'Exp. T''bal.'!J261</f>
        <v>0</v>
      </c>
      <c r="N164" s="177" t="s">
        <v>1801</v>
      </c>
    </row>
    <row r="165" spans="2:14" ht="5.0999999999999996" customHeight="1" x14ac:dyDescent="0.25">
      <c r="B165" s="41"/>
      <c r="C165" s="38"/>
      <c r="D165" s="38"/>
      <c r="E165" s="104"/>
      <c r="F165" s="104"/>
      <c r="G165" s="104"/>
      <c r="H165" s="104"/>
      <c r="I165" s="104"/>
      <c r="J165" s="109"/>
      <c r="K165" s="104"/>
      <c r="L165" s="104"/>
      <c r="M165" s="104"/>
      <c r="N165" s="109"/>
    </row>
    <row r="166" spans="2:14" ht="20.100000000000001" customHeight="1" thickBot="1" x14ac:dyDescent="0.3">
      <c r="B166" s="46"/>
      <c r="C166" s="44"/>
      <c r="D166" s="112"/>
      <c r="E166" s="118">
        <f>SUM(E153:E164)</f>
        <v>3787397</v>
      </c>
      <c r="F166" s="118" t="e">
        <f>SUM(F153:F164)</f>
        <v>#REF!</v>
      </c>
      <c r="G166" s="118" t="e">
        <f>SUM(G153:G164)</f>
        <v>#REF!</v>
      </c>
      <c r="H166" s="118" t="e">
        <f>SUM(H153:H164)</f>
        <v>#REF!</v>
      </c>
      <c r="I166" s="118">
        <f>SUM(I153:I165)</f>
        <v>2145283.4299999997</v>
      </c>
      <c r="J166" s="386">
        <f t="shared" si="9"/>
        <v>0.56642687048651086</v>
      </c>
      <c r="K166" s="118"/>
      <c r="L166" s="118">
        <f>SUM(L153:L164)</f>
        <v>4837476.05</v>
      </c>
      <c r="M166" s="118">
        <f>SUM(M153:M164)</f>
        <v>3105116.38</v>
      </c>
      <c r="N166" s="386">
        <f t="shared" si="10"/>
        <v>0.64188770092205416</v>
      </c>
    </row>
    <row r="167" spans="2:14" ht="20.100000000000001" customHeight="1" x14ac:dyDescent="0.25">
      <c r="B167" s="41"/>
      <c r="C167" s="38"/>
      <c r="D167" s="38"/>
      <c r="E167" s="104"/>
      <c r="F167" s="104"/>
      <c r="G167" s="104"/>
      <c r="H167" s="104"/>
      <c r="I167" s="104"/>
      <c r="J167" s="497"/>
      <c r="K167" s="104"/>
      <c r="L167" s="104"/>
      <c r="M167" s="104"/>
      <c r="N167" s="497"/>
    </row>
    <row r="168" spans="2:14" ht="20.100000000000001" customHeight="1" x14ac:dyDescent="0.25">
      <c r="B168" s="493"/>
      <c r="C168" s="38"/>
      <c r="D168" s="38"/>
      <c r="E168" s="104"/>
      <c r="F168" s="104"/>
      <c r="G168" s="104"/>
      <c r="H168" s="104"/>
      <c r="I168" s="104"/>
      <c r="J168" s="109"/>
      <c r="K168" s="104"/>
      <c r="L168" s="104"/>
      <c r="M168" s="104"/>
      <c r="N168" s="109"/>
    </row>
    <row r="169" spans="2:14" ht="20.100000000000001" customHeight="1" thickBot="1" x14ac:dyDescent="0.3">
      <c r="B169" s="998" t="s">
        <v>814</v>
      </c>
      <c r="C169" s="993"/>
      <c r="D169" s="993"/>
      <c r="E169" s="383">
        <f>SUM(E166,E149,E143,E136,E130,E124,E108)</f>
        <v>9429950</v>
      </c>
      <c r="F169" s="383" t="e">
        <f>SUM(F166,F149,F143,F136,F130,F124,F108,#REF!)</f>
        <v>#REF!</v>
      </c>
      <c r="G169" s="383" t="e">
        <f>SUM(G166,G149,G143,G136,G130,G124,G108,#REF!)</f>
        <v>#REF!</v>
      </c>
      <c r="H169" s="383" t="e">
        <f>SUM(H166,H149,H143,H136,H130,H124,H108,#REF!)</f>
        <v>#REF!</v>
      </c>
      <c r="I169" s="383">
        <f>SUM(I166,I149,I143,I136,I130,I124,I108)</f>
        <v>5708518.8300000001</v>
      </c>
      <c r="J169" s="385">
        <f>I169/E169</f>
        <v>0.60536045578184405</v>
      </c>
      <c r="K169" s="383"/>
      <c r="L169" s="383">
        <f>SUM(L166,L149,L143,L136,L130,L124,L108)</f>
        <v>10090378.1</v>
      </c>
      <c r="M169" s="383">
        <f>SUM(M166,M149,M143,M136,M130,M124,M108)</f>
        <v>6104762.540000001</v>
      </c>
      <c r="N169" s="385">
        <f>M169/L169</f>
        <v>0.60500830390092131</v>
      </c>
    </row>
    <row r="170" spans="2:14" ht="20.100000000000001" customHeight="1" x14ac:dyDescent="0.2">
      <c r="B170" s="87"/>
      <c r="C170" s="9"/>
      <c r="D170" s="9"/>
      <c r="E170" s="14"/>
      <c r="F170" s="14"/>
      <c r="G170" s="14"/>
      <c r="H170" s="14"/>
      <c r="I170" s="14"/>
      <c r="J170" s="109"/>
      <c r="K170" s="14"/>
      <c r="L170" s="14"/>
      <c r="M170" s="14"/>
      <c r="N170" s="109"/>
    </row>
    <row r="314" spans="6:6" ht="20.100000000000001" customHeight="1" x14ac:dyDescent="0.2">
      <c r="F314" s="119"/>
    </row>
  </sheetData>
  <mergeCells count="45">
    <mergeCell ref="B126:C126"/>
    <mergeCell ref="D126:E126"/>
    <mergeCell ref="B169:D169"/>
    <mergeCell ref="B132:C132"/>
    <mergeCell ref="D132:E132"/>
    <mergeCell ref="B138:C138"/>
    <mergeCell ref="D138:E138"/>
    <mergeCell ref="B145:C145"/>
    <mergeCell ref="D145:E145"/>
    <mergeCell ref="B151:C151"/>
    <mergeCell ref="D151:E151"/>
    <mergeCell ref="B95:N95"/>
    <mergeCell ref="B100:C100"/>
    <mergeCell ref="B101:C101"/>
    <mergeCell ref="D101:E101"/>
    <mergeCell ref="B110:C110"/>
    <mergeCell ref="D110:E110"/>
    <mergeCell ref="E97:J97"/>
    <mergeCell ref="L97:N97"/>
    <mergeCell ref="B94:N94"/>
    <mergeCell ref="B45:C45"/>
    <mergeCell ref="D45:E45"/>
    <mergeCell ref="B51:C51"/>
    <mergeCell ref="D51:E51"/>
    <mergeCell ref="B62:D62"/>
    <mergeCell ref="B64:N64"/>
    <mergeCell ref="B65:N65"/>
    <mergeCell ref="B66:N66"/>
    <mergeCell ref="B80:D80"/>
    <mergeCell ref="B93:N93"/>
    <mergeCell ref="E68:J68"/>
    <mergeCell ref="L68:N68"/>
    <mergeCell ref="B31:N31"/>
    <mergeCell ref="B33:N33"/>
    <mergeCell ref="B32:N32"/>
    <mergeCell ref="D39:E39"/>
    <mergeCell ref="B39:C39"/>
    <mergeCell ref="E35:J35"/>
    <mergeCell ref="L35:N35"/>
    <mergeCell ref="B2:N2"/>
    <mergeCell ref="B3:N3"/>
    <mergeCell ref="B4:N4"/>
    <mergeCell ref="B14:D14"/>
    <mergeCell ref="E6:J6"/>
    <mergeCell ref="L6:N6"/>
  </mergeCells>
  <printOptions horizontalCentered="1"/>
  <pageMargins left="0.47244094488188981" right="0.39370078740157483" top="0.74803149606299213" bottom="0.74803149606299213" header="0.31496062992125984" footer="0.31496062992125984"/>
  <pageSetup scale="77" orientation="landscape" r:id="rId1"/>
  <headerFooter>
    <oddFooter>&amp;L&amp;8&amp;D&amp;C&amp;8MAcFINSOFT ~ LOCAL GOV'T ACCOUNTING SOFTWARE~~~By D-R-V Consult Gh Ltd.&amp;R&amp;8Page &amp;P of &amp;N</oddFooter>
  </headerFooter>
  <rowBreaks count="4" manualBreakCount="4">
    <brk id="30" min="1" max="9" man="1"/>
    <brk id="63" min="1" max="9" man="1"/>
    <brk id="92" min="1" max="9" man="1"/>
    <brk id="124" min="1" max="9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M180"/>
  <sheetViews>
    <sheetView showGridLines="0" zoomScale="85" zoomScaleNormal="85" workbookViewId="0">
      <pane ySplit="9" topLeftCell="A85" activePane="bottomLeft" state="frozen"/>
      <selection pane="bottomLeft" activeCell="J98" sqref="J98"/>
    </sheetView>
  </sheetViews>
  <sheetFormatPr defaultRowHeight="20.100000000000001" customHeight="1" x14ac:dyDescent="0.25"/>
  <cols>
    <col min="1" max="1" width="5.5703125" style="113" customWidth="1"/>
    <col min="2" max="2" width="12.7109375" style="173" customWidth="1"/>
    <col min="3" max="3" width="22.7109375" style="113" customWidth="1"/>
    <col min="4" max="4" width="21.5703125" style="113" customWidth="1"/>
    <col min="5" max="6" width="21.7109375" style="175" customWidth="1"/>
    <col min="7" max="7" width="10.7109375" style="91" customWidth="1"/>
    <col min="8" max="8" width="3.7109375" style="91" customWidth="1"/>
    <col min="9" max="10" width="21.7109375" style="175" customWidth="1"/>
    <col min="11" max="11" width="10.7109375" style="91" customWidth="1"/>
    <col min="12" max="12" width="9.140625" style="113"/>
    <col min="13" max="13" width="21.42578125" style="435" customWidth="1"/>
    <col min="14" max="16384" width="9.140625" style="113"/>
  </cols>
  <sheetData>
    <row r="2" spans="2:11" ht="20.100000000000001" customHeight="1" x14ac:dyDescent="0.3">
      <c r="B2" s="991" t="str">
        <f>'Bal. Sht'!B2:F2</f>
        <v>~ 0215100 - KOMENDA-EDINA-EGUAFO-ABREM MUNICIPAL ASSEMBLY ~</v>
      </c>
      <c r="C2" s="991"/>
      <c r="D2" s="991"/>
      <c r="E2" s="991"/>
      <c r="F2" s="991"/>
      <c r="G2" s="991"/>
      <c r="H2" s="991"/>
      <c r="I2" s="991"/>
      <c r="J2" s="991"/>
      <c r="K2" s="991"/>
    </row>
    <row r="3" spans="2:11" ht="20.100000000000001" customHeight="1" x14ac:dyDescent="0.25">
      <c r="B3" s="1002" t="s">
        <v>1841</v>
      </c>
      <c r="C3" s="1002"/>
      <c r="D3" s="1002"/>
      <c r="E3" s="1002"/>
      <c r="F3" s="1002"/>
      <c r="G3" s="1002"/>
      <c r="H3" s="1002"/>
      <c r="I3" s="1002"/>
      <c r="J3" s="1002"/>
      <c r="K3" s="1002"/>
    </row>
    <row r="4" spans="2:11" ht="20.100000000000001" customHeight="1" x14ac:dyDescent="0.25">
      <c r="B4" s="1003" t="str">
        <f>'Bal. Sht'!B4:F4</f>
        <v>31st DECEMBER 2017</v>
      </c>
      <c r="C4" s="1003"/>
      <c r="D4" s="1003"/>
      <c r="E4" s="1003"/>
      <c r="F4" s="1003"/>
      <c r="G4" s="1003"/>
      <c r="H4" s="1003"/>
      <c r="I4" s="1003"/>
      <c r="J4" s="1003"/>
      <c r="K4" s="1003"/>
    </row>
    <row r="5" spans="2:11" ht="9.9499999999999993" customHeight="1" thickBot="1" x14ac:dyDescent="0.3">
      <c r="B5" s="165"/>
      <c r="C5" s="165"/>
      <c r="D5" s="165"/>
      <c r="E5" s="166"/>
      <c r="F5" s="166"/>
      <c r="G5" s="88"/>
      <c r="H5" s="88"/>
      <c r="I5" s="166"/>
      <c r="J5" s="166"/>
      <c r="K5" s="88"/>
    </row>
    <row r="6" spans="2:11" ht="20.100000000000001" customHeight="1" x14ac:dyDescent="0.25">
      <c r="B6" s="305"/>
      <c r="C6" s="38"/>
      <c r="D6" s="38"/>
      <c r="E6" s="104"/>
      <c r="F6" s="104"/>
      <c r="G6" s="89"/>
      <c r="H6" s="89"/>
      <c r="I6" s="104"/>
      <c r="J6" s="104"/>
      <c r="K6" s="89"/>
    </row>
    <row r="7" spans="2:11" ht="20.100000000000001" customHeight="1" x14ac:dyDescent="0.25">
      <c r="B7" s="18"/>
      <c r="C7" s="167"/>
      <c r="D7" s="167"/>
      <c r="E7" s="377">
        <f>'Bal. Sht'!D6</f>
        <v>2017</v>
      </c>
      <c r="F7" s="377">
        <f>'Bal. Sht'!D6</f>
        <v>2017</v>
      </c>
      <c r="G7" s="362" t="s">
        <v>521</v>
      </c>
      <c r="H7" s="89"/>
      <c r="I7" s="377">
        <v>2016</v>
      </c>
      <c r="J7" s="377">
        <v>2016</v>
      </c>
      <c r="K7" s="362" t="s">
        <v>521</v>
      </c>
    </row>
    <row r="8" spans="2:11" ht="20.100000000000001" customHeight="1" x14ac:dyDescent="0.25">
      <c r="B8" s="916" t="s">
        <v>1682</v>
      </c>
      <c r="C8" s="917"/>
      <c r="D8" s="917"/>
      <c r="E8" s="918" t="s">
        <v>1693</v>
      </c>
      <c r="F8" s="919" t="str">
        <f>'Re. &amp; Pay.'!E7</f>
        <v xml:space="preserve">CUMM. ACTUAL </v>
      </c>
      <c r="G8" s="920" t="s">
        <v>524</v>
      </c>
      <c r="H8" s="921"/>
      <c r="I8" s="918" t="s">
        <v>1693</v>
      </c>
      <c r="J8" s="919" t="str">
        <f>'Re. &amp; Pay.'!J7</f>
        <v xml:space="preserve">CUMM. ACTUAL </v>
      </c>
      <c r="K8" s="920" t="s">
        <v>524</v>
      </c>
    </row>
    <row r="9" spans="2:11" ht="20.100000000000001" customHeight="1" thickBot="1" x14ac:dyDescent="0.3">
      <c r="B9" s="922"/>
      <c r="C9" s="923"/>
      <c r="D9" s="923"/>
      <c r="E9" s="924" t="str">
        <f>'Rec. &amp; Pay.'!D8</f>
        <v>GH¢</v>
      </c>
      <c r="F9" s="924" t="str">
        <f>E9</f>
        <v>GH¢</v>
      </c>
      <c r="G9" s="925" t="s">
        <v>534</v>
      </c>
      <c r="H9" s="925"/>
      <c r="I9" s="926" t="s">
        <v>487</v>
      </c>
      <c r="J9" s="924" t="str">
        <f>I9</f>
        <v>GH¢</v>
      </c>
      <c r="K9" s="925" t="s">
        <v>534</v>
      </c>
    </row>
    <row r="10" spans="2:11" ht="9.9499999999999993" customHeight="1" x14ac:dyDescent="0.25">
      <c r="B10" s="441"/>
      <c r="C10" s="123"/>
      <c r="D10" s="123"/>
      <c r="E10" s="97"/>
      <c r="F10" s="97"/>
      <c r="G10" s="550"/>
      <c r="H10" s="550"/>
      <c r="I10" s="551"/>
      <c r="J10" s="97"/>
      <c r="K10" s="550"/>
    </row>
    <row r="11" spans="2:11" ht="20.100000000000001" customHeight="1" x14ac:dyDescent="0.25">
      <c r="B11" s="23">
        <f>Summarys!B10</f>
        <v>1100000</v>
      </c>
      <c r="C11" s="16" t="str">
        <f>Summarys!D10</f>
        <v>Taxes</v>
      </c>
      <c r="D11" s="168"/>
      <c r="E11" s="104"/>
      <c r="F11" s="104"/>
      <c r="G11" s="89"/>
      <c r="H11" s="89"/>
      <c r="I11" s="104"/>
      <c r="J11" s="104"/>
      <c r="K11" s="89"/>
    </row>
    <row r="12" spans="2:11" ht="9.9499999999999993" customHeight="1" x14ac:dyDescent="0.25">
      <c r="B12" s="305"/>
      <c r="C12" s="38"/>
      <c r="D12" s="38"/>
      <c r="E12" s="104"/>
      <c r="F12" s="104"/>
      <c r="G12" s="89"/>
      <c r="H12" s="89"/>
      <c r="I12" s="104"/>
      <c r="J12" s="104"/>
      <c r="K12" s="89"/>
    </row>
    <row r="13" spans="2:11" ht="20.100000000000001" customHeight="1" x14ac:dyDescent="0.25">
      <c r="B13" s="40">
        <f>Summarys!B41</f>
        <v>1131000</v>
      </c>
      <c r="C13" s="1001" t="str">
        <f>Summarys!D41</f>
        <v>Rates</v>
      </c>
      <c r="D13" s="1001"/>
      <c r="E13" s="104"/>
      <c r="F13" s="104"/>
      <c r="G13" s="89"/>
      <c r="H13" s="89"/>
      <c r="I13" s="104"/>
      <c r="J13" s="104"/>
      <c r="K13" s="89"/>
    </row>
    <row r="14" spans="2:11" ht="20.100000000000001" customHeight="1" x14ac:dyDescent="0.25">
      <c r="B14" s="305">
        <f>REVENUE!C80</f>
        <v>1131001</v>
      </c>
      <c r="C14" s="38" t="str">
        <f>VLOOKUP(B14,REVENUE!C:D,2,FALSE)</f>
        <v>Basic Rates</v>
      </c>
      <c r="D14" s="38"/>
      <c r="E14" s="104">
        <v>1500</v>
      </c>
      <c r="F14" s="104">
        <v>2197</v>
      </c>
      <c r="G14" s="177">
        <f>F14/E14</f>
        <v>1.4646666666666666</v>
      </c>
      <c r="H14" s="177"/>
      <c r="I14" s="104">
        <v>1500</v>
      </c>
      <c r="J14" s="104">
        <v>0</v>
      </c>
      <c r="K14" s="177">
        <f>J14/I14</f>
        <v>0</v>
      </c>
    </row>
    <row r="15" spans="2:11" ht="20.100000000000001" customHeight="1" x14ac:dyDescent="0.25">
      <c r="B15" s="784">
        <v>1131002</v>
      </c>
      <c r="C15" s="38" t="str">
        <f>VLOOKUP(B15,REVENUE!C:D,2,FALSE)</f>
        <v>Property Rates</v>
      </c>
      <c r="D15" s="38"/>
      <c r="E15" s="104">
        <v>169565</v>
      </c>
      <c r="F15" s="104">
        <v>163246.51</v>
      </c>
      <c r="G15" s="177">
        <f>F15/E15</f>
        <v>0.96273706248341351</v>
      </c>
      <c r="H15" s="177"/>
      <c r="I15" s="104">
        <v>124560</v>
      </c>
      <c r="J15" s="104">
        <v>125466.84</v>
      </c>
      <c r="K15" s="177">
        <f>J15/I15</f>
        <v>1.0072803468208091</v>
      </c>
    </row>
    <row r="16" spans="2:11" ht="20.100000000000001" customHeight="1" x14ac:dyDescent="0.25">
      <c r="B16" s="305">
        <v>1131003</v>
      </c>
      <c r="C16" s="38" t="str">
        <f>VLOOKUP(B16,REVENUE!C:D,2,FALSE)</f>
        <v>Property Rate Arrears</v>
      </c>
      <c r="D16" s="38"/>
      <c r="E16" s="104">
        <v>0</v>
      </c>
      <c r="F16" s="104">
        <v>5135.7</v>
      </c>
      <c r="G16" s="177" t="s">
        <v>1801</v>
      </c>
      <c r="H16" s="177"/>
      <c r="I16" s="104">
        <v>45005</v>
      </c>
      <c r="J16" s="104">
        <v>300</v>
      </c>
      <c r="K16" s="177">
        <f>J16/I16</f>
        <v>6.665926008221309E-3</v>
      </c>
    </row>
    <row r="17" spans="2:13" ht="5.0999999999999996" customHeight="1" x14ac:dyDescent="0.25">
      <c r="B17" s="305"/>
      <c r="C17" s="38"/>
      <c r="D17" s="38"/>
      <c r="E17" s="104"/>
      <c r="F17" s="104"/>
      <c r="G17" s="177"/>
      <c r="H17" s="177"/>
      <c r="I17" s="104"/>
      <c r="J17" s="104"/>
      <c r="K17" s="177"/>
    </row>
    <row r="18" spans="2:13" s="169" customFormat="1" ht="20.100000000000001" customHeight="1" thickBot="1" x14ac:dyDescent="0.3">
      <c r="B18" s="46"/>
      <c r="C18" s="357" t="s">
        <v>533</v>
      </c>
      <c r="D18" s="112"/>
      <c r="E18" s="118">
        <f>SUM(E14:E17)</f>
        <v>171065</v>
      </c>
      <c r="F18" s="118">
        <f>SUM(F14:F17)</f>
        <v>170579.21000000002</v>
      </c>
      <c r="G18" s="390">
        <f>SUM(G14:G16)</f>
        <v>2.4274037291500798</v>
      </c>
      <c r="H18" s="352"/>
      <c r="I18" s="118">
        <f>SUM(I14:I17)</f>
        <v>171065</v>
      </c>
      <c r="J18" s="118">
        <f>SUM(J14:J17)</f>
        <v>125766.84</v>
      </c>
      <c r="K18" s="386">
        <f>J18/I18</f>
        <v>0.73519913483178911</v>
      </c>
      <c r="M18" s="436"/>
    </row>
    <row r="19" spans="2:13" ht="5.0999999999999996" customHeight="1" x14ac:dyDescent="0.25">
      <c r="B19" s="305"/>
      <c r="C19" s="40"/>
      <c r="D19" s="38"/>
      <c r="E19" s="104"/>
      <c r="F19" s="104"/>
      <c r="G19" s="389"/>
      <c r="H19" s="177"/>
      <c r="I19" s="104"/>
      <c r="J19" s="104"/>
      <c r="K19" s="177"/>
    </row>
    <row r="20" spans="2:13" s="170" customFormat="1" ht="20.100000000000001" customHeight="1" thickBot="1" x14ac:dyDescent="0.3">
      <c r="B20" s="933"/>
      <c r="C20" s="933" t="s">
        <v>532</v>
      </c>
      <c r="D20" s="932"/>
      <c r="E20" s="911">
        <f>SUM(E18)</f>
        <v>171065</v>
      </c>
      <c r="F20" s="911">
        <f>SUM(F18)</f>
        <v>170579.21000000002</v>
      </c>
      <c r="G20" s="930">
        <f>F20/E20</f>
        <v>0.99716020226229807</v>
      </c>
      <c r="H20" s="931"/>
      <c r="I20" s="911">
        <f>SUM(I18)</f>
        <v>171065</v>
      </c>
      <c r="J20" s="911">
        <f>SUM(J18)</f>
        <v>125766.84</v>
      </c>
      <c r="K20" s="935">
        <f>J20/I20</f>
        <v>0.73519913483178911</v>
      </c>
      <c r="M20" s="437"/>
    </row>
    <row r="21" spans="2:13" ht="20.100000000000001" customHeight="1" x14ac:dyDescent="0.25">
      <c r="B21" s="305"/>
      <c r="C21" s="38"/>
      <c r="D21" s="38"/>
      <c r="E21" s="104"/>
      <c r="F21" s="104"/>
      <c r="G21" s="89"/>
      <c r="H21" s="89"/>
      <c r="I21" s="104"/>
      <c r="J21" s="104"/>
      <c r="K21" s="89"/>
    </row>
    <row r="22" spans="2:13" ht="20.100000000000001" customHeight="1" x14ac:dyDescent="0.25">
      <c r="B22" s="23">
        <f>Summarys!B11</f>
        <v>1300000</v>
      </c>
      <c r="C22" s="15" t="str">
        <f>Summarys!D11</f>
        <v>Donor Grants &amp; Reliefs</v>
      </c>
      <c r="D22" s="172"/>
      <c r="E22" s="104"/>
      <c r="F22" s="104"/>
      <c r="G22" s="89"/>
      <c r="H22" s="89"/>
      <c r="I22" s="104"/>
      <c r="J22" s="104"/>
      <c r="K22" s="89"/>
    </row>
    <row r="23" spans="2:13" ht="9.9499999999999993" customHeight="1" x14ac:dyDescent="0.25">
      <c r="B23" s="305"/>
      <c r="C23" s="38"/>
      <c r="D23" s="38"/>
      <c r="E23" s="104"/>
      <c r="F23" s="104"/>
      <c r="G23" s="89"/>
      <c r="H23" s="89"/>
      <c r="I23" s="104"/>
      <c r="J23" s="104"/>
      <c r="K23" s="89"/>
    </row>
    <row r="24" spans="2:13" ht="20.100000000000001" customHeight="1" x14ac:dyDescent="0.25">
      <c r="B24" s="40">
        <f>Summarys!B47</f>
        <v>1331000</v>
      </c>
      <c r="C24" s="43" t="str">
        <f>Summarys!D47</f>
        <v>Grants - Districts</v>
      </c>
      <c r="D24" s="38"/>
      <c r="E24" s="104"/>
      <c r="F24" s="104"/>
      <c r="G24" s="89"/>
      <c r="H24" s="89"/>
      <c r="I24" s="104"/>
      <c r="J24" s="104"/>
      <c r="K24" s="89"/>
    </row>
    <row r="25" spans="2:13" ht="20.100000000000001" customHeight="1" x14ac:dyDescent="0.25">
      <c r="B25" s="305">
        <f>REVENUE!C209</f>
        <v>1331001</v>
      </c>
      <c r="C25" s="38" t="str">
        <f>VLOOKUP(B25,REVENUE!C:D,2,FALSE)</f>
        <v>Central Government - GOG Paid Salaries</v>
      </c>
      <c r="D25" s="38"/>
      <c r="E25" s="104">
        <v>1945168</v>
      </c>
      <c r="F25" s="104">
        <v>1445415.8</v>
      </c>
      <c r="G25" s="177">
        <f>F25/E25</f>
        <v>0.74308018639007023</v>
      </c>
      <c r="H25" s="89"/>
      <c r="I25" s="104">
        <v>1790106.45</v>
      </c>
      <c r="J25" s="104">
        <v>651773.66</v>
      </c>
      <c r="K25" s="177">
        <f>J25/I25</f>
        <v>0.36409771050207662</v>
      </c>
    </row>
    <row r="26" spans="2:13" ht="20.100000000000001" customHeight="1" x14ac:dyDescent="0.25">
      <c r="B26" s="305">
        <f>REVENUE!C210</f>
        <v>1331002</v>
      </c>
      <c r="C26" s="38" t="s">
        <v>1845</v>
      </c>
      <c r="D26" s="38"/>
      <c r="E26" s="104">
        <v>0</v>
      </c>
      <c r="F26" s="104">
        <v>0</v>
      </c>
      <c r="G26" s="177" t="s">
        <v>1801</v>
      </c>
      <c r="H26" s="89"/>
      <c r="I26" s="104">
        <v>65280</v>
      </c>
      <c r="J26" s="104">
        <v>92700.06</v>
      </c>
      <c r="K26" s="177">
        <f t="shared" ref="K26" si="0">J26/I26</f>
        <v>1.4200376838235294</v>
      </c>
    </row>
    <row r="27" spans="2:13" ht="20.100000000000001" customHeight="1" x14ac:dyDescent="0.25">
      <c r="B27" s="741">
        <v>1331003</v>
      </c>
      <c r="C27" s="38" t="str">
        <f>VLOOKUP(B27,REVENUE!C:D,2,FALSE)</f>
        <v xml:space="preserve">DACF - MP </v>
      </c>
      <c r="D27" s="38"/>
      <c r="E27" s="104">
        <v>345005</v>
      </c>
      <c r="F27" s="104">
        <v>218412.34</v>
      </c>
      <c r="G27" s="177">
        <f>F27/E27</f>
        <v>0.6330700714482399</v>
      </c>
      <c r="H27" s="89"/>
      <c r="I27" s="104">
        <v>345005</v>
      </c>
      <c r="J27" s="104">
        <v>99526.81</v>
      </c>
      <c r="K27" s="177">
        <f>J27/I27</f>
        <v>0.28847932638657409</v>
      </c>
    </row>
    <row r="28" spans="2:13" ht="20.100000000000001" customHeight="1" x14ac:dyDescent="0.25">
      <c r="B28" s="771">
        <f>REVENUE!C212</f>
        <v>1331004</v>
      </c>
      <c r="C28" s="38" t="str">
        <f>VLOOKUP(B28,REVENUE!C:D,2,FALSE)</f>
        <v>Ceded Revenue</v>
      </c>
      <c r="D28" s="38"/>
      <c r="E28" s="104">
        <v>0</v>
      </c>
      <c r="F28" s="104">
        <v>0</v>
      </c>
      <c r="G28" s="177" t="s">
        <v>1801</v>
      </c>
      <c r="H28" s="89"/>
      <c r="I28" s="104">
        <v>0</v>
      </c>
      <c r="J28" s="104">
        <v>0</v>
      </c>
      <c r="K28" s="177" t="s">
        <v>1801</v>
      </c>
    </row>
    <row r="29" spans="2:13" ht="20.100000000000001" customHeight="1" x14ac:dyDescent="0.25">
      <c r="B29" s="771">
        <v>1331005</v>
      </c>
      <c r="C29" s="38" t="str">
        <f>VLOOKUP(B29,REVENUE!C:D,2,FALSE)</f>
        <v>HIPC</v>
      </c>
      <c r="D29" s="38"/>
      <c r="E29" s="104">
        <v>0</v>
      </c>
      <c r="F29" s="104">
        <v>0</v>
      </c>
      <c r="G29" s="177" t="s">
        <v>1801</v>
      </c>
      <c r="H29" s="89"/>
      <c r="I29" s="104">
        <v>0</v>
      </c>
      <c r="J29" s="104">
        <v>0</v>
      </c>
      <c r="K29" s="177" t="s">
        <v>1801</v>
      </c>
    </row>
    <row r="30" spans="2:13" ht="20.100000000000001" customHeight="1" x14ac:dyDescent="0.25">
      <c r="B30" s="431">
        <v>1331006</v>
      </c>
      <c r="C30" s="38" t="str">
        <f>VLOOKUP(B30,REVENUE!C:D,2,FALSE)</f>
        <v>Sanitation Fund</v>
      </c>
      <c r="D30" s="38"/>
      <c r="E30" s="104">
        <v>0</v>
      </c>
      <c r="F30" s="104">
        <v>0</v>
      </c>
      <c r="G30" s="177" t="s">
        <v>1801</v>
      </c>
      <c r="H30" s="89"/>
      <c r="I30" s="104">
        <v>0</v>
      </c>
      <c r="J30" s="104">
        <v>0</v>
      </c>
      <c r="K30" s="177" t="s">
        <v>1801</v>
      </c>
    </row>
    <row r="31" spans="2:13" ht="20.100000000000001" customHeight="1" x14ac:dyDescent="0.25">
      <c r="B31" s="363">
        <v>1331008</v>
      </c>
      <c r="C31" s="38" t="str">
        <f>VLOOKUP(B31,REVENUE!C:D,2,FALSE)</f>
        <v>Ghana School Feeding Prog./HIV AIDS, etc</v>
      </c>
      <c r="D31" s="38"/>
      <c r="E31" s="104">
        <v>0</v>
      </c>
      <c r="F31" s="104">
        <v>0</v>
      </c>
      <c r="G31" s="177" t="s">
        <v>1801</v>
      </c>
      <c r="H31" s="89"/>
      <c r="I31" s="104">
        <v>701294</v>
      </c>
      <c r="J31" s="104">
        <v>1600</v>
      </c>
      <c r="K31" s="177">
        <f t="shared" ref="K31:K33" si="1">J31/I31</f>
        <v>2.2814967759598685E-3</v>
      </c>
    </row>
    <row r="32" spans="2:13" ht="20.100000000000001" customHeight="1" x14ac:dyDescent="0.25">
      <c r="B32" s="505">
        <v>1331009</v>
      </c>
      <c r="C32" s="38" t="str">
        <f>VLOOKUP(B32,REVENUE!C:D,2,FALSE)</f>
        <v>G and S (Decent. Depts) GOG</v>
      </c>
      <c r="D32" s="38"/>
      <c r="E32" s="104">
        <v>80028</v>
      </c>
      <c r="F32" s="104">
        <v>28581</v>
      </c>
      <c r="G32" s="177">
        <f t="shared" ref="G32:G40" si="2">F32/E32</f>
        <v>0.35713750187434395</v>
      </c>
      <c r="H32" s="89"/>
      <c r="I32" s="104">
        <v>54318.1</v>
      </c>
      <c r="J32" s="104">
        <v>16544</v>
      </c>
      <c r="K32" s="177">
        <f t="shared" si="1"/>
        <v>0.30457619099342575</v>
      </c>
    </row>
    <row r="33" spans="2:13" ht="20.100000000000001" customHeight="1" x14ac:dyDescent="0.25">
      <c r="B33" s="485">
        <v>1331010</v>
      </c>
      <c r="C33" s="38" t="str">
        <f>VLOOKUP(B33,REVENUE!C:D,2,FALSE)</f>
        <v>DDF Related Recurrent transfers(cap. Build)</v>
      </c>
      <c r="D33" s="38"/>
      <c r="E33" s="104">
        <v>51413</v>
      </c>
      <c r="F33" s="104">
        <v>0</v>
      </c>
      <c r="G33" s="177">
        <f t="shared" si="2"/>
        <v>0</v>
      </c>
      <c r="H33" s="89"/>
      <c r="I33" s="104">
        <v>302586.46000000002</v>
      </c>
      <c r="J33" s="104">
        <v>0</v>
      </c>
      <c r="K33" s="177">
        <f t="shared" si="1"/>
        <v>0</v>
      </c>
    </row>
    <row r="34" spans="2:13" ht="20.100000000000001" customHeight="1" x14ac:dyDescent="0.25">
      <c r="B34" s="753">
        <v>1332001</v>
      </c>
      <c r="C34" s="38" t="str">
        <f>VLOOKUP(B34,REVENUE!C:D,2,FALSE)</f>
        <v>DACF Direct transfers</v>
      </c>
      <c r="D34" s="38"/>
      <c r="E34" s="104">
        <v>3351514.5</v>
      </c>
      <c r="F34" s="104">
        <v>1518203.16</v>
      </c>
      <c r="G34" s="177">
        <f>F34/E34</f>
        <v>0.45299018100622868</v>
      </c>
      <c r="H34" s="89"/>
      <c r="I34" s="104">
        <v>3225936</v>
      </c>
      <c r="J34" s="104">
        <v>2279842.88</v>
      </c>
      <c r="K34" s="177">
        <f>J34/I34</f>
        <v>0.70672291080790195</v>
      </c>
    </row>
    <row r="35" spans="2:13" ht="20.100000000000001" customHeight="1" x14ac:dyDescent="0.25">
      <c r="B35" s="363">
        <v>1332003</v>
      </c>
      <c r="C35" s="38" t="str">
        <f>VLOOKUP(B35,REVENUE!C:D,2,FALSE)</f>
        <v>Sector specific Transfers(Decent. Depts)</v>
      </c>
      <c r="D35" s="38"/>
      <c r="E35" s="104">
        <v>0</v>
      </c>
      <c r="F35" s="104">
        <v>0</v>
      </c>
      <c r="G35" s="177" t="s">
        <v>1801</v>
      </c>
      <c r="H35" s="89"/>
      <c r="I35" s="104">
        <v>0</v>
      </c>
      <c r="J35" s="104">
        <v>0</v>
      </c>
      <c r="K35" s="177" t="s">
        <v>1801</v>
      </c>
    </row>
    <row r="36" spans="2:13" ht="20.100000000000001" customHeight="1" x14ac:dyDescent="0.25">
      <c r="B36" s="505">
        <v>1332004</v>
      </c>
      <c r="C36" s="38" t="str">
        <f>VLOOKUP(B36,REVENUE!C:D,2,FALSE)</f>
        <v>DDF (Investments)</v>
      </c>
      <c r="D36" s="38"/>
      <c r="E36" s="104">
        <v>538260</v>
      </c>
      <c r="F36" s="104">
        <v>0</v>
      </c>
      <c r="G36" s="177">
        <f t="shared" si="2"/>
        <v>0</v>
      </c>
      <c r="H36" s="89"/>
      <c r="I36" s="104">
        <v>613256</v>
      </c>
      <c r="J36" s="104">
        <v>852709</v>
      </c>
      <c r="K36" s="177">
        <f t="shared" ref="K36:K38" si="3">J36/I36</f>
        <v>1.3904617321314428</v>
      </c>
    </row>
    <row r="37" spans="2:13" ht="20.100000000000001" customHeight="1" x14ac:dyDescent="0.25">
      <c r="B37" s="784">
        <v>1332005</v>
      </c>
      <c r="C37" s="38" t="s">
        <v>1811</v>
      </c>
      <c r="D37" s="38"/>
      <c r="E37" s="104">
        <v>2049977.22</v>
      </c>
      <c r="F37" s="104">
        <v>1415223.17</v>
      </c>
      <c r="G37" s="177">
        <f t="shared" ref="G37:G38" si="4">F37/E37</f>
        <v>0.69036043727354202</v>
      </c>
      <c r="H37" s="89"/>
      <c r="I37" s="104">
        <v>2243394.4900000002</v>
      </c>
      <c r="J37" s="104">
        <v>1981666.32</v>
      </c>
      <c r="K37" s="177">
        <f t="shared" si="3"/>
        <v>0.88333386251652957</v>
      </c>
    </row>
    <row r="38" spans="2:13" ht="20.100000000000001" customHeight="1" x14ac:dyDescent="0.25">
      <c r="B38" s="505">
        <v>1332006</v>
      </c>
      <c r="C38" s="38" t="str">
        <f>VLOOKUP(B38,REVENUE!C:D,2,FALSE)</f>
        <v xml:space="preserve">Other Donor Funded Grants </v>
      </c>
      <c r="D38" s="38"/>
      <c r="E38" s="104">
        <v>292700</v>
      </c>
      <c r="F38" s="104">
        <v>392856.77</v>
      </c>
      <c r="G38" s="177">
        <f t="shared" si="4"/>
        <v>1.3421823368636829</v>
      </c>
      <c r="H38" s="89"/>
      <c r="I38" s="104">
        <v>142700</v>
      </c>
      <c r="J38" s="104">
        <v>70613.27</v>
      </c>
      <c r="K38" s="177">
        <f t="shared" si="3"/>
        <v>0.49483721093202526</v>
      </c>
    </row>
    <row r="39" spans="2:13" ht="5.0999999999999996" customHeight="1" x14ac:dyDescent="0.25">
      <c r="B39" s="305"/>
      <c r="C39" s="38"/>
      <c r="D39" s="38"/>
      <c r="E39" s="104"/>
      <c r="F39" s="104"/>
      <c r="G39" s="177"/>
      <c r="H39" s="89"/>
      <c r="I39" s="104"/>
      <c r="J39" s="104"/>
      <c r="K39" s="177"/>
    </row>
    <row r="40" spans="2:13" s="169" customFormat="1" ht="20.100000000000001" customHeight="1" thickBot="1" x14ac:dyDescent="0.3">
      <c r="B40" s="46"/>
      <c r="C40" s="357" t="s">
        <v>533</v>
      </c>
      <c r="D40" s="112"/>
      <c r="E40" s="118">
        <f>SUM(E25:E38)</f>
        <v>8654065.7199999988</v>
      </c>
      <c r="F40" s="118">
        <f>SUM(F25:F38)</f>
        <v>5018692.24</v>
      </c>
      <c r="G40" s="406">
        <f t="shared" si="2"/>
        <v>0.57992305609622763</v>
      </c>
      <c r="H40" s="352"/>
      <c r="I40" s="118">
        <f>SUM(I25:I39)</f>
        <v>9483876.5</v>
      </c>
      <c r="J40" s="118">
        <f>SUM(J25:J39)</f>
        <v>6046976</v>
      </c>
      <c r="K40" s="407">
        <f t="shared" ref="K40:K42" si="5">J40/I40</f>
        <v>0.6376059409883712</v>
      </c>
      <c r="M40" s="436"/>
    </row>
    <row r="41" spans="2:13" ht="5.0999999999999996" customHeight="1" x14ac:dyDescent="0.25">
      <c r="B41" s="305"/>
      <c r="C41" s="38"/>
      <c r="D41" s="38"/>
      <c r="E41" s="104"/>
      <c r="F41" s="104"/>
      <c r="G41" s="177"/>
      <c r="H41" s="89"/>
      <c r="I41" s="104"/>
      <c r="J41" s="104"/>
      <c r="K41" s="177"/>
    </row>
    <row r="42" spans="2:13" s="170" customFormat="1" ht="20.100000000000001" customHeight="1" thickBot="1" x14ac:dyDescent="0.3">
      <c r="B42" s="933"/>
      <c r="C42" s="933" t="s">
        <v>532</v>
      </c>
      <c r="D42" s="932"/>
      <c r="E42" s="911">
        <f>SUM(E40)</f>
        <v>8654065.7199999988</v>
      </c>
      <c r="F42" s="911">
        <f>SUM(F40)</f>
        <v>5018692.24</v>
      </c>
      <c r="G42" s="934">
        <f>F42/E42</f>
        <v>0.57992305609622763</v>
      </c>
      <c r="H42" s="931"/>
      <c r="I42" s="911">
        <f>I40</f>
        <v>9483876.5</v>
      </c>
      <c r="J42" s="911">
        <f>J40</f>
        <v>6046976</v>
      </c>
      <c r="K42" s="934">
        <f t="shared" si="5"/>
        <v>0.6376059409883712</v>
      </c>
      <c r="M42" s="437"/>
    </row>
    <row r="43" spans="2:13" ht="20.100000000000001" customHeight="1" x14ac:dyDescent="0.25">
      <c r="B43" s="305"/>
      <c r="C43" s="38"/>
      <c r="D43" s="38"/>
      <c r="E43" s="104"/>
      <c r="F43" s="104"/>
      <c r="G43" s="89"/>
      <c r="H43" s="89"/>
      <c r="I43" s="104"/>
      <c r="J43" s="104"/>
      <c r="K43" s="89"/>
    </row>
    <row r="44" spans="2:13" ht="20.100000000000001" customHeight="1" x14ac:dyDescent="0.25">
      <c r="B44" s="23">
        <f>Summarys!B12</f>
        <v>1400000</v>
      </c>
      <c r="C44" s="15" t="str">
        <f>Summarys!D12</f>
        <v>Other Revenue</v>
      </c>
      <c r="D44" s="171"/>
      <c r="E44" s="124"/>
      <c r="F44" s="104"/>
      <c r="G44" s="89"/>
      <c r="H44" s="89"/>
      <c r="I44" s="124"/>
      <c r="J44" s="104"/>
      <c r="K44" s="89"/>
    </row>
    <row r="45" spans="2:13" ht="9.9499999999999993" customHeight="1" x14ac:dyDescent="0.25">
      <c r="B45" s="305"/>
      <c r="C45" s="38"/>
      <c r="D45" s="38"/>
      <c r="E45" s="104"/>
      <c r="F45" s="104"/>
      <c r="G45" s="89"/>
      <c r="H45" s="89"/>
      <c r="I45" s="104"/>
      <c r="J45" s="104"/>
      <c r="K45" s="89"/>
    </row>
    <row r="46" spans="2:13" ht="20.100000000000001" customHeight="1" x14ac:dyDescent="0.25">
      <c r="B46" s="40">
        <f>Summarys!B53</f>
        <v>1412000</v>
      </c>
      <c r="C46" s="43" t="str">
        <f>Summarys!D53</f>
        <v>Lands &amp; Royalities</v>
      </c>
      <c r="D46" s="38"/>
      <c r="E46" s="104"/>
      <c r="F46" s="104"/>
      <c r="G46" s="89"/>
      <c r="H46" s="89"/>
      <c r="I46" s="104"/>
      <c r="J46" s="104"/>
      <c r="K46" s="89"/>
    </row>
    <row r="47" spans="2:13" ht="20.100000000000001" customHeight="1" x14ac:dyDescent="0.25">
      <c r="B47" s="305">
        <v>1412002</v>
      </c>
      <c r="C47" s="38" t="str">
        <f>VLOOKUP(B47,REVENUE!C:D,2,FALSE)</f>
        <v>Concessions</v>
      </c>
      <c r="D47" s="38"/>
      <c r="E47" s="104">
        <v>500</v>
      </c>
      <c r="F47" s="104">
        <v>0</v>
      </c>
      <c r="G47" s="177">
        <f t="shared" ref="G47" si="6">F47/E47</f>
        <v>0</v>
      </c>
      <c r="H47" s="89"/>
      <c r="I47" s="104">
        <v>500</v>
      </c>
      <c r="J47" s="104">
        <v>0</v>
      </c>
      <c r="K47" s="177">
        <f t="shared" ref="K47:K50" si="7">J47/I47</f>
        <v>0</v>
      </c>
    </row>
    <row r="48" spans="2:13" ht="20.100000000000001" customHeight="1" x14ac:dyDescent="0.25">
      <c r="B48" s="753">
        <v>1412004</v>
      </c>
      <c r="C48" s="38" t="str">
        <f>VLOOKUP(B48,REVENUE!C:D,2,FALSE)</f>
        <v>Sale of Building Permit Jacket</v>
      </c>
      <c r="D48" s="38"/>
      <c r="E48" s="104">
        <v>77571.97</v>
      </c>
      <c r="F48" s="104">
        <v>13476</v>
      </c>
      <c r="G48" s="177">
        <f t="shared" ref="G48:G50" si="8">F48/E48</f>
        <v>0.173722544367508</v>
      </c>
      <c r="H48" s="89"/>
      <c r="I48" s="104">
        <v>9280</v>
      </c>
      <c r="J48" s="104">
        <v>4600</v>
      </c>
      <c r="K48" s="177">
        <f t="shared" si="7"/>
        <v>0.49568965517241381</v>
      </c>
    </row>
    <row r="49" spans="2:13" ht="20.100000000000001" customHeight="1" x14ac:dyDescent="0.25">
      <c r="B49" s="753">
        <v>1412007</v>
      </c>
      <c r="C49" s="38" t="str">
        <f>VLOOKUP(B49,REVENUE!C:D,2,FALSE)</f>
        <v>Building Plans / Permit</v>
      </c>
      <c r="D49" s="38"/>
      <c r="E49" s="104">
        <v>40320</v>
      </c>
      <c r="F49" s="104">
        <v>112747</v>
      </c>
      <c r="G49" s="177">
        <f t="shared" si="8"/>
        <v>2.7963045634920634</v>
      </c>
      <c r="H49" s="89"/>
      <c r="I49" s="104">
        <v>40320</v>
      </c>
      <c r="J49" s="104">
        <v>83473.53</v>
      </c>
      <c r="K49" s="177">
        <f t="shared" si="7"/>
        <v>2.0702760416666668</v>
      </c>
    </row>
    <row r="50" spans="2:13" ht="20.100000000000001" customHeight="1" x14ac:dyDescent="0.25">
      <c r="B50" s="771">
        <v>1412009</v>
      </c>
      <c r="C50" s="38" t="str">
        <f>VLOOKUP(B50,REVENUE!C:D,2,FALSE)</f>
        <v>Comm. Mast Permit</v>
      </c>
      <c r="D50" s="38"/>
      <c r="E50" s="104">
        <v>6000</v>
      </c>
      <c r="F50" s="104">
        <v>56720.86</v>
      </c>
      <c r="G50" s="177">
        <f t="shared" si="8"/>
        <v>9.453476666666667</v>
      </c>
      <c r="H50" s="89"/>
      <c r="I50" s="104">
        <v>6000</v>
      </c>
      <c r="J50" s="104">
        <v>0</v>
      </c>
      <c r="K50" s="177">
        <f t="shared" si="7"/>
        <v>0</v>
      </c>
    </row>
    <row r="51" spans="2:13" ht="5.0999999999999996" customHeight="1" x14ac:dyDescent="0.25">
      <c r="B51" s="305"/>
      <c r="C51" s="38"/>
      <c r="D51" s="38"/>
      <c r="E51" s="104"/>
      <c r="F51" s="104">
        <v>0</v>
      </c>
      <c r="G51" s="89"/>
      <c r="H51" s="89"/>
      <c r="I51" s="104"/>
      <c r="J51" s="104"/>
      <c r="K51" s="89"/>
    </row>
    <row r="52" spans="2:13" s="169" customFormat="1" ht="20.100000000000001" customHeight="1" thickBot="1" x14ac:dyDescent="0.3">
      <c r="B52" s="46"/>
      <c r="C52" s="357" t="s">
        <v>533</v>
      </c>
      <c r="D52" s="112"/>
      <c r="E52" s="118">
        <f>SUM(E47:E51)</f>
        <v>124391.97</v>
      </c>
      <c r="F52" s="118">
        <f>SUM(F47:F51)</f>
        <v>182943.86</v>
      </c>
      <c r="G52" s="358">
        <f>F52/E52</f>
        <v>1.4707047408285276</v>
      </c>
      <c r="H52" s="352"/>
      <c r="I52" s="118">
        <f>SUM(I47:I51)</f>
        <v>56100</v>
      </c>
      <c r="J52" s="118">
        <f>SUM(J47:J51)</f>
        <v>88073.53</v>
      </c>
      <c r="K52" s="358">
        <f>J52/I52</f>
        <v>1.5699381461675579</v>
      </c>
      <c r="M52" s="436"/>
    </row>
    <row r="53" spans="2:13" ht="5.0999999999999996" customHeight="1" x14ac:dyDescent="0.25">
      <c r="B53" s="305"/>
      <c r="C53" s="38"/>
      <c r="D53" s="38"/>
      <c r="E53" s="104"/>
      <c r="F53" s="104"/>
      <c r="G53" s="89"/>
      <c r="H53" s="89"/>
      <c r="I53" s="104"/>
      <c r="J53" s="104"/>
      <c r="K53" s="89"/>
    </row>
    <row r="54" spans="2:13" ht="9.9499999999999993" customHeight="1" x14ac:dyDescent="0.25">
      <c r="B54" s="305"/>
      <c r="C54" s="38"/>
      <c r="D54" s="38"/>
      <c r="E54" s="104"/>
      <c r="F54" s="104"/>
      <c r="G54" s="89"/>
      <c r="H54" s="89"/>
      <c r="I54" s="104"/>
      <c r="J54" s="104"/>
      <c r="K54" s="89"/>
    </row>
    <row r="55" spans="2:13" ht="20.100000000000001" customHeight="1" x14ac:dyDescent="0.25">
      <c r="B55" s="40">
        <f>Summarys!B54</f>
        <v>1415000</v>
      </c>
      <c r="C55" s="43" t="str">
        <f>Summarys!D54</f>
        <v>Rents of Land, Buildings &amp; Houses</v>
      </c>
      <c r="D55" s="38"/>
      <c r="E55" s="104"/>
      <c r="F55" s="104"/>
      <c r="G55" s="89"/>
      <c r="H55" s="89"/>
      <c r="I55" s="104"/>
      <c r="J55" s="104"/>
      <c r="K55" s="89"/>
    </row>
    <row r="56" spans="2:13" ht="20.100000000000001" customHeight="1" x14ac:dyDescent="0.25">
      <c r="B56" s="771">
        <v>1415001</v>
      </c>
      <c r="C56" s="38" t="str">
        <f>VLOOKUP(B56,REVENUE!C:D,2,FALSE)</f>
        <v>Concession Rent</v>
      </c>
      <c r="D56" s="38"/>
      <c r="E56" s="104">
        <v>1200</v>
      </c>
      <c r="F56" s="104">
        <v>0</v>
      </c>
      <c r="G56" s="177">
        <f>F56/E56</f>
        <v>0</v>
      </c>
      <c r="H56" s="89"/>
      <c r="I56" s="104">
        <v>1200</v>
      </c>
      <c r="J56" s="104">
        <v>0</v>
      </c>
      <c r="K56" s="177">
        <f>J56/I56</f>
        <v>0</v>
      </c>
    </row>
    <row r="57" spans="2:13" ht="20.100000000000001" customHeight="1" x14ac:dyDescent="0.25">
      <c r="B57" s="431">
        <v>1415011</v>
      </c>
      <c r="C57" s="38" t="str">
        <f>VLOOKUP(B57,REVENUE!C:D,2,FALSE)</f>
        <v xml:space="preserve">Other Investment Income </v>
      </c>
      <c r="D57" s="38"/>
      <c r="E57" s="104">
        <v>10010</v>
      </c>
      <c r="F57" s="104">
        <v>0</v>
      </c>
      <c r="G57" s="177">
        <f>F57/E57</f>
        <v>0</v>
      </c>
      <c r="H57" s="89"/>
      <c r="I57" s="104">
        <v>5005</v>
      </c>
      <c r="J57" s="104">
        <v>240</v>
      </c>
      <c r="K57" s="177">
        <f>J57/I57</f>
        <v>4.7952047952047952E-2</v>
      </c>
    </row>
    <row r="58" spans="2:13" ht="20.100000000000001" customHeight="1" x14ac:dyDescent="0.25">
      <c r="B58" s="771">
        <v>1415015</v>
      </c>
      <c r="C58" s="38" t="s">
        <v>1846</v>
      </c>
      <c r="D58" s="38"/>
      <c r="E58" s="104">
        <v>14400</v>
      </c>
      <c r="F58" s="104">
        <v>3700</v>
      </c>
      <c r="G58" s="177">
        <f>F58/E58</f>
        <v>0.25694444444444442</v>
      </c>
      <c r="H58" s="89"/>
      <c r="I58" s="104">
        <v>14400</v>
      </c>
      <c r="J58" s="104">
        <v>300</v>
      </c>
      <c r="K58" s="177">
        <f>J58/I58</f>
        <v>2.0833333333333332E-2</v>
      </c>
    </row>
    <row r="59" spans="2:13" ht="20.100000000000001" customHeight="1" x14ac:dyDescent="0.25">
      <c r="B59" s="886">
        <v>1415019</v>
      </c>
      <c r="C59" s="38" t="str">
        <f>VLOOKUP(B59,REVENUE!C:D,2,FALSE)</f>
        <v>Transit Quarters</v>
      </c>
      <c r="D59" s="38"/>
      <c r="E59" s="104">
        <v>7200</v>
      </c>
      <c r="F59" s="104">
        <v>2875</v>
      </c>
      <c r="G59" s="177">
        <f>F59/E59</f>
        <v>0.39930555555555558</v>
      </c>
      <c r="H59" s="89"/>
      <c r="I59" s="104">
        <v>7200</v>
      </c>
      <c r="J59" s="104">
        <v>9664</v>
      </c>
      <c r="K59" s="177">
        <f>J59/I59</f>
        <v>1.3422222222222222</v>
      </c>
    </row>
    <row r="60" spans="2:13" ht="20.100000000000001" customHeight="1" x14ac:dyDescent="0.25">
      <c r="B60" s="741">
        <v>1415052</v>
      </c>
      <c r="C60" s="38" t="s">
        <v>1869</v>
      </c>
      <c r="D60" s="38"/>
      <c r="E60" s="104">
        <v>19680</v>
      </c>
      <c r="F60" s="104">
        <v>29333</v>
      </c>
      <c r="G60" s="177">
        <f>F60/E60</f>
        <v>1.4904979674796748</v>
      </c>
      <c r="H60" s="89"/>
      <c r="I60" s="104">
        <v>0</v>
      </c>
      <c r="J60" s="104">
        <v>0</v>
      </c>
      <c r="K60" s="177" t="s">
        <v>1801</v>
      </c>
    </row>
    <row r="61" spans="2:13" ht="5.0999999999999996" customHeight="1" x14ac:dyDescent="0.25">
      <c r="B61" s="305"/>
      <c r="C61" s="38"/>
      <c r="D61" s="38"/>
      <c r="E61" s="104"/>
      <c r="F61" s="104"/>
      <c r="G61" s="89"/>
      <c r="H61" s="89"/>
      <c r="I61" s="104"/>
      <c r="J61" s="104"/>
      <c r="K61" s="89"/>
    </row>
    <row r="62" spans="2:13" s="169" customFormat="1" ht="20.100000000000001" customHeight="1" thickBot="1" x14ac:dyDescent="0.3">
      <c r="B62" s="46"/>
      <c r="C62" s="357" t="s">
        <v>533</v>
      </c>
      <c r="D62" s="112"/>
      <c r="E62" s="118">
        <f>SUM(E56:E61)</f>
        <v>52490</v>
      </c>
      <c r="F62" s="118">
        <f>SUM(F56:F61)</f>
        <v>35908</v>
      </c>
      <c r="G62" s="358">
        <f>F62/E62</f>
        <v>0.68409220803962656</v>
      </c>
      <c r="H62" s="352"/>
      <c r="I62" s="118">
        <f>SUM(I56:I61)</f>
        <v>27805</v>
      </c>
      <c r="J62" s="118">
        <f>SUM(J56:J61)</f>
        <v>10204</v>
      </c>
      <c r="K62" s="358">
        <f>J62/I62</f>
        <v>0.36698435533177487</v>
      </c>
      <c r="M62" s="436"/>
    </row>
    <row r="63" spans="2:13" ht="9.9499999999999993" customHeight="1" x14ac:dyDescent="0.25">
      <c r="B63" s="305"/>
      <c r="C63" s="38"/>
      <c r="D63" s="38"/>
      <c r="E63" s="104"/>
      <c r="F63" s="104"/>
      <c r="G63" s="89"/>
      <c r="H63" s="89"/>
      <c r="I63" s="104"/>
      <c r="J63" s="104"/>
      <c r="K63" s="89"/>
    </row>
    <row r="64" spans="2:13" ht="20.100000000000001" customHeight="1" x14ac:dyDescent="0.25">
      <c r="B64" s="40">
        <f>Summarys!B55</f>
        <v>1422000</v>
      </c>
      <c r="C64" s="43" t="str">
        <f>Summarys!D55</f>
        <v>Licenses</v>
      </c>
      <c r="D64" s="38"/>
      <c r="E64" s="104"/>
      <c r="F64" s="104"/>
      <c r="G64" s="89"/>
      <c r="H64" s="89"/>
      <c r="I64" s="104"/>
      <c r="J64" s="104"/>
      <c r="K64" s="89"/>
    </row>
    <row r="65" spans="2:11" ht="20.100000000000001" customHeight="1" x14ac:dyDescent="0.25">
      <c r="B65" s="505">
        <v>1422001</v>
      </c>
      <c r="C65" s="38" t="str">
        <f>VLOOKUP(B65,REVENUE!C:D,2,FALSE)</f>
        <v>Pito / Palm Wine Sellers Tapers</v>
      </c>
      <c r="D65" s="38"/>
      <c r="E65" s="104">
        <v>156</v>
      </c>
      <c r="F65" s="104">
        <v>20</v>
      </c>
      <c r="G65" s="177">
        <f t="shared" ref="G65:G72" si="9">F65/E65</f>
        <v>0.12820512820512819</v>
      </c>
      <c r="H65" s="89"/>
      <c r="I65" s="104">
        <v>156</v>
      </c>
      <c r="J65" s="104">
        <v>540</v>
      </c>
      <c r="K65" s="177">
        <f t="shared" ref="K65:K72" si="10">J65/I65</f>
        <v>3.4615384615384617</v>
      </c>
    </row>
    <row r="66" spans="2:11" ht="20.100000000000001" customHeight="1" x14ac:dyDescent="0.25">
      <c r="B66" s="431">
        <v>1422002</v>
      </c>
      <c r="C66" s="38" t="str">
        <f>VLOOKUP(B66,REVENUE!C:D,2,FALSE)</f>
        <v>Herbalist License</v>
      </c>
      <c r="D66" s="38"/>
      <c r="E66" s="104">
        <v>125</v>
      </c>
      <c r="F66" s="104">
        <v>225</v>
      </c>
      <c r="G66" s="177">
        <f t="shared" si="9"/>
        <v>1.8</v>
      </c>
      <c r="H66" s="89"/>
      <c r="I66" s="104">
        <v>125</v>
      </c>
      <c r="J66" s="104">
        <v>465</v>
      </c>
      <c r="K66" s="177">
        <f t="shared" si="10"/>
        <v>3.72</v>
      </c>
    </row>
    <row r="67" spans="2:11" ht="20.100000000000001" customHeight="1" x14ac:dyDescent="0.25">
      <c r="B67" s="753">
        <v>1422003</v>
      </c>
      <c r="C67" s="38" t="str">
        <f>VLOOKUP(B67,REVENUE!C:D,2,FALSE)</f>
        <v>Hawkers License</v>
      </c>
      <c r="D67" s="38"/>
      <c r="E67" s="104">
        <v>300</v>
      </c>
      <c r="F67" s="104">
        <v>50</v>
      </c>
      <c r="G67" s="177">
        <f t="shared" si="9"/>
        <v>0.16666666666666666</v>
      </c>
      <c r="H67" s="89"/>
      <c r="I67" s="104">
        <v>300</v>
      </c>
      <c r="J67" s="104">
        <v>110</v>
      </c>
      <c r="K67" s="177">
        <f t="shared" si="10"/>
        <v>0.36666666666666664</v>
      </c>
    </row>
    <row r="68" spans="2:11" ht="20.100000000000001" customHeight="1" x14ac:dyDescent="0.25">
      <c r="B68" s="753">
        <v>1422005</v>
      </c>
      <c r="C68" s="38" t="str">
        <f>VLOOKUP(B68,REVENUE!C:D,2,FALSE)</f>
        <v>Chop Bar/ Restaurants</v>
      </c>
      <c r="D68" s="38"/>
      <c r="E68" s="104">
        <v>1600</v>
      </c>
      <c r="F68" s="104">
        <v>45</v>
      </c>
      <c r="G68" s="177">
        <f t="shared" si="9"/>
        <v>2.8125000000000001E-2</v>
      </c>
      <c r="H68" s="89"/>
      <c r="I68" s="104">
        <v>1600</v>
      </c>
      <c r="J68" s="104">
        <v>40</v>
      </c>
      <c r="K68" s="177">
        <f t="shared" si="10"/>
        <v>2.5000000000000001E-2</v>
      </c>
    </row>
    <row r="69" spans="2:11" ht="20.100000000000001" customHeight="1" x14ac:dyDescent="0.25">
      <c r="B69" s="527">
        <v>1422006</v>
      </c>
      <c r="C69" s="38" t="str">
        <f>VLOOKUP(B69,REVENUE!C:D,2,FALSE)</f>
        <v>Corn / Rice / Flour Miller</v>
      </c>
      <c r="D69" s="38"/>
      <c r="E69" s="104">
        <v>120</v>
      </c>
      <c r="F69" s="104">
        <v>125</v>
      </c>
      <c r="G69" s="177">
        <f t="shared" si="9"/>
        <v>1.0416666666666667</v>
      </c>
      <c r="H69" s="89"/>
      <c r="I69" s="104">
        <v>120</v>
      </c>
      <c r="J69" s="104">
        <v>85</v>
      </c>
      <c r="K69" s="177">
        <f t="shared" si="10"/>
        <v>0.70833333333333337</v>
      </c>
    </row>
    <row r="70" spans="2:11" ht="20.100000000000001" customHeight="1" x14ac:dyDescent="0.25">
      <c r="B70" s="527">
        <v>1422007</v>
      </c>
      <c r="C70" s="38" t="str">
        <f>VLOOKUP(B70,REVENUE!C:D,2,FALSE)</f>
        <v>Liquor License</v>
      </c>
      <c r="D70" s="38"/>
      <c r="E70" s="104">
        <v>4200</v>
      </c>
      <c r="F70" s="104">
        <v>8020</v>
      </c>
      <c r="G70" s="177">
        <f t="shared" si="9"/>
        <v>1.9095238095238096</v>
      </c>
      <c r="H70" s="89"/>
      <c r="I70" s="104">
        <v>4200</v>
      </c>
      <c r="J70" s="104">
        <v>6135</v>
      </c>
      <c r="K70" s="177">
        <f t="shared" si="10"/>
        <v>1.4607142857142856</v>
      </c>
    </row>
    <row r="71" spans="2:11" ht="20.100000000000001" customHeight="1" x14ac:dyDescent="0.25">
      <c r="B71" s="816">
        <v>1422008</v>
      </c>
      <c r="C71" s="38" t="str">
        <f>VLOOKUP(B71,REVENUE!C:D,2,FALSE)</f>
        <v>Letter Writer License</v>
      </c>
      <c r="D71" s="38"/>
      <c r="E71" s="104">
        <v>150</v>
      </c>
      <c r="F71" s="104">
        <v>20</v>
      </c>
      <c r="G71" s="177">
        <f t="shared" si="9"/>
        <v>0.13333333333333333</v>
      </c>
      <c r="H71" s="89"/>
      <c r="I71" s="104">
        <v>150</v>
      </c>
      <c r="J71" s="104">
        <v>0</v>
      </c>
      <c r="K71" s="177">
        <f t="shared" si="10"/>
        <v>0</v>
      </c>
    </row>
    <row r="72" spans="2:11" ht="20.100000000000001" customHeight="1" x14ac:dyDescent="0.25">
      <c r="B72" s="527">
        <v>1422009</v>
      </c>
      <c r="C72" s="38" t="str">
        <f>VLOOKUP(B72,REVENUE!C:D,2,FALSE)</f>
        <v>Bakers License</v>
      </c>
      <c r="D72" s="38"/>
      <c r="E72" s="104">
        <v>150</v>
      </c>
      <c r="F72" s="104">
        <v>380</v>
      </c>
      <c r="G72" s="177">
        <f t="shared" si="9"/>
        <v>2.5333333333333332</v>
      </c>
      <c r="H72" s="89"/>
      <c r="I72" s="104">
        <v>150</v>
      </c>
      <c r="J72" s="104">
        <v>185</v>
      </c>
      <c r="K72" s="177">
        <f t="shared" si="10"/>
        <v>1.2333333333333334</v>
      </c>
    </row>
    <row r="73" spans="2:11" ht="20.100000000000001" customHeight="1" x14ac:dyDescent="0.25">
      <c r="B73" s="753">
        <v>1422011</v>
      </c>
      <c r="C73" s="38" t="str">
        <f>VLOOKUP(B73,REVENUE!C:D,2,FALSE)</f>
        <v>Artisan / Self Employed</v>
      </c>
      <c r="D73" s="38"/>
      <c r="E73" s="104">
        <v>4425</v>
      </c>
      <c r="F73" s="104">
        <v>6615</v>
      </c>
      <c r="G73" s="177">
        <f t="shared" ref="G73:G81" si="11">F73/E73</f>
        <v>1.4949152542372881</v>
      </c>
      <c r="H73" s="89"/>
      <c r="I73" s="104">
        <v>4425</v>
      </c>
      <c r="J73" s="104">
        <v>4265</v>
      </c>
      <c r="K73" s="177">
        <f t="shared" ref="K73:K88" si="12">J73/I73</f>
        <v>0.9638418079096045</v>
      </c>
    </row>
    <row r="74" spans="2:11" ht="20.100000000000001" customHeight="1" x14ac:dyDescent="0.25">
      <c r="B74" s="527">
        <v>1422012</v>
      </c>
      <c r="C74" s="38" t="str">
        <f>VLOOKUP(B74,REVENUE!C:D,2,FALSE)</f>
        <v>Kiosk License</v>
      </c>
      <c r="D74" s="38"/>
      <c r="E74" s="104">
        <v>5000</v>
      </c>
      <c r="F74" s="104">
        <v>3632</v>
      </c>
      <c r="G74" s="177">
        <f t="shared" si="11"/>
        <v>0.72640000000000005</v>
      </c>
      <c r="H74" s="89"/>
      <c r="I74" s="104">
        <v>5000</v>
      </c>
      <c r="J74" s="104">
        <v>16215</v>
      </c>
      <c r="K74" s="177">
        <f t="shared" si="12"/>
        <v>3.2429999999999999</v>
      </c>
    </row>
    <row r="75" spans="2:11" ht="20.100000000000001" customHeight="1" x14ac:dyDescent="0.25">
      <c r="B75" s="527">
        <v>1422013</v>
      </c>
      <c r="C75" s="38" t="str">
        <f>VLOOKUP(B75,REVENUE!C:D,2,FALSE)</f>
        <v>Sand and Stone Conts. License</v>
      </c>
      <c r="D75" s="38"/>
      <c r="E75" s="104">
        <v>1500</v>
      </c>
      <c r="F75" s="104">
        <v>0</v>
      </c>
      <c r="G75" s="177">
        <f t="shared" si="11"/>
        <v>0</v>
      </c>
      <c r="H75" s="89"/>
      <c r="I75" s="104">
        <v>1500</v>
      </c>
      <c r="J75" s="104">
        <v>1635</v>
      </c>
      <c r="K75" s="177">
        <f t="shared" si="12"/>
        <v>1.0900000000000001</v>
      </c>
    </row>
    <row r="76" spans="2:11" ht="20.100000000000001" customHeight="1" x14ac:dyDescent="0.25">
      <c r="B76" s="816">
        <v>1422014</v>
      </c>
      <c r="C76" s="38" t="str">
        <f>VLOOKUP(B76,REVENUE!C:D,2,FALSE)</f>
        <v>Charcoal / Firewood Dealers</v>
      </c>
      <c r="D76" s="38"/>
      <c r="E76" s="104">
        <v>150</v>
      </c>
      <c r="F76" s="104">
        <v>0</v>
      </c>
      <c r="G76" s="177">
        <f t="shared" si="11"/>
        <v>0</v>
      </c>
      <c r="H76" s="89"/>
      <c r="I76" s="104">
        <v>150</v>
      </c>
      <c r="J76" s="104">
        <v>0</v>
      </c>
      <c r="K76" s="177">
        <f t="shared" si="12"/>
        <v>0</v>
      </c>
    </row>
    <row r="77" spans="2:11" ht="20.100000000000001" customHeight="1" x14ac:dyDescent="0.25">
      <c r="B77" s="527">
        <v>1422015</v>
      </c>
      <c r="C77" s="38" t="str">
        <f>VLOOKUP(B77,REVENUE!C:D,2,FALSE)</f>
        <v>Fuel Dealers</v>
      </c>
      <c r="D77" s="38"/>
      <c r="E77" s="104">
        <v>2800</v>
      </c>
      <c r="F77" s="104">
        <v>2570</v>
      </c>
      <c r="G77" s="177">
        <f t="shared" si="11"/>
        <v>0.91785714285714282</v>
      </c>
      <c r="H77" s="89"/>
      <c r="I77" s="104">
        <v>2800</v>
      </c>
      <c r="J77" s="104">
        <v>1850</v>
      </c>
      <c r="K77" s="177">
        <f t="shared" si="12"/>
        <v>0.6607142857142857</v>
      </c>
    </row>
    <row r="78" spans="2:11" ht="20.100000000000001" customHeight="1" x14ac:dyDescent="0.25">
      <c r="B78" s="784">
        <v>1422017</v>
      </c>
      <c r="C78" s="38" t="str">
        <f>VLOOKUP(B78,REVENUE!C:D,2,FALSE)</f>
        <v>Hotel / Night Club</v>
      </c>
      <c r="D78" s="38"/>
      <c r="E78" s="104">
        <v>2500</v>
      </c>
      <c r="F78" s="104">
        <v>1890</v>
      </c>
      <c r="G78" s="177">
        <f t="shared" si="11"/>
        <v>0.75600000000000001</v>
      </c>
      <c r="H78" s="89"/>
      <c r="I78" s="104">
        <v>2500</v>
      </c>
      <c r="J78" s="104">
        <v>2000</v>
      </c>
      <c r="K78" s="177">
        <f t="shared" si="12"/>
        <v>0.8</v>
      </c>
    </row>
    <row r="79" spans="2:11" ht="20.100000000000001" customHeight="1" x14ac:dyDescent="0.25">
      <c r="B79" s="816">
        <v>1422018</v>
      </c>
      <c r="C79" s="38" t="str">
        <f>VLOOKUP(B79,REVENUE!C:D,2,FALSE)</f>
        <v>Pharmacist Chemical Sell</v>
      </c>
      <c r="D79" s="38"/>
      <c r="E79" s="104">
        <v>1250</v>
      </c>
      <c r="F79" s="104">
        <v>410</v>
      </c>
      <c r="G79" s="177">
        <f t="shared" si="11"/>
        <v>0.32800000000000001</v>
      </c>
      <c r="H79" s="89"/>
      <c r="I79" s="104">
        <v>1250</v>
      </c>
      <c r="J79" s="104">
        <v>192</v>
      </c>
      <c r="K79" s="177">
        <f t="shared" si="12"/>
        <v>0.15359999999999999</v>
      </c>
    </row>
    <row r="80" spans="2:11" ht="20.100000000000001" customHeight="1" x14ac:dyDescent="0.25">
      <c r="B80" s="784">
        <v>1422019</v>
      </c>
      <c r="C80" s="38" t="str">
        <f>VLOOKUP(B80,REVENUE!C:D,2,FALSE)</f>
        <v>Sawmills</v>
      </c>
      <c r="D80" s="38"/>
      <c r="E80" s="104">
        <v>180</v>
      </c>
      <c r="F80" s="104">
        <v>150</v>
      </c>
      <c r="G80" s="177">
        <f t="shared" si="11"/>
        <v>0.83333333333333337</v>
      </c>
      <c r="H80" s="89"/>
      <c r="I80" s="104">
        <v>180</v>
      </c>
      <c r="J80" s="104">
        <v>150</v>
      </c>
      <c r="K80" s="177">
        <f t="shared" si="12"/>
        <v>0.83333333333333337</v>
      </c>
    </row>
    <row r="81" spans="2:13" ht="20.100000000000001" customHeight="1" x14ac:dyDescent="0.25">
      <c r="B81" s="784">
        <v>1422020</v>
      </c>
      <c r="C81" s="38" t="str">
        <f>VLOOKUP(B81,REVENUE!C:D,2,FALSE)</f>
        <v>Taxicab / Commercial Vehicles</v>
      </c>
      <c r="D81" s="38"/>
      <c r="E81" s="104">
        <v>24000</v>
      </c>
      <c r="F81" s="104">
        <v>19761</v>
      </c>
      <c r="G81" s="177">
        <f t="shared" si="11"/>
        <v>0.82337499999999997</v>
      </c>
      <c r="H81" s="89"/>
      <c r="I81" s="104">
        <v>24000</v>
      </c>
      <c r="J81" s="104">
        <v>21503</v>
      </c>
      <c r="K81" s="177">
        <f t="shared" si="12"/>
        <v>0.8959583333333333</v>
      </c>
    </row>
    <row r="82" spans="2:13" ht="20.100000000000001" customHeight="1" x14ac:dyDescent="0.25">
      <c r="B82" s="784">
        <v>1422022</v>
      </c>
      <c r="C82" s="38" t="str">
        <f>VLOOKUP(B82,REVENUE!C:D,2,FALSE)</f>
        <v>Canopy / Chairs / Bench</v>
      </c>
      <c r="D82" s="38"/>
      <c r="E82" s="104">
        <v>600</v>
      </c>
      <c r="F82" s="104">
        <v>1630</v>
      </c>
      <c r="G82" s="177">
        <f t="shared" ref="G82:G90" si="13">F82/E82</f>
        <v>2.7166666666666668</v>
      </c>
      <c r="H82" s="89"/>
      <c r="I82" s="104">
        <v>600</v>
      </c>
      <c r="J82" s="104">
        <v>1750</v>
      </c>
      <c r="K82" s="177">
        <f t="shared" si="12"/>
        <v>2.9166666666666665</v>
      </c>
    </row>
    <row r="83" spans="2:13" ht="20.100000000000001" customHeight="1" x14ac:dyDescent="0.25">
      <c r="B83" s="784">
        <v>1422024</v>
      </c>
      <c r="C83" s="38" t="str">
        <f>VLOOKUP(B83,REVENUE!C:D,2,FALSE)</f>
        <v>Private Education Int.</v>
      </c>
      <c r="D83" s="38"/>
      <c r="E83" s="104">
        <v>4080</v>
      </c>
      <c r="F83" s="104">
        <v>1500</v>
      </c>
      <c r="G83" s="177">
        <f t="shared" si="13"/>
        <v>0.36764705882352944</v>
      </c>
      <c r="H83" s="89"/>
      <c r="I83" s="104">
        <v>4080</v>
      </c>
      <c r="J83" s="104">
        <v>1470</v>
      </c>
      <c r="K83" s="177">
        <f t="shared" si="12"/>
        <v>0.36029411764705882</v>
      </c>
    </row>
    <row r="84" spans="2:13" ht="20.100000000000001" customHeight="1" x14ac:dyDescent="0.25">
      <c r="B84" s="784">
        <v>1422030</v>
      </c>
      <c r="C84" s="38" t="str">
        <f>VLOOKUP(B84,REVENUE!C:D,2,FALSE)</f>
        <v>Entertainment Centre</v>
      </c>
      <c r="D84" s="38"/>
      <c r="E84" s="104">
        <v>1000</v>
      </c>
      <c r="F84" s="104">
        <v>90</v>
      </c>
      <c r="G84" s="177">
        <f t="shared" si="13"/>
        <v>0.09</v>
      </c>
      <c r="H84" s="89"/>
      <c r="I84" s="104">
        <v>1000</v>
      </c>
      <c r="J84" s="104">
        <v>330</v>
      </c>
      <c r="K84" s="177">
        <f t="shared" si="12"/>
        <v>0.33</v>
      </c>
    </row>
    <row r="85" spans="2:13" ht="20.100000000000001" customHeight="1" x14ac:dyDescent="0.25">
      <c r="B85" s="784">
        <v>1422032</v>
      </c>
      <c r="C85" s="38" t="str">
        <f>VLOOKUP(B85,REVENUE!C:D,2,FALSE)</f>
        <v>Akpeteshie / Spirit Sellers</v>
      </c>
      <c r="D85" s="38"/>
      <c r="E85" s="104">
        <v>1800</v>
      </c>
      <c r="F85" s="104">
        <v>885</v>
      </c>
      <c r="G85" s="177">
        <f t="shared" si="13"/>
        <v>0.49166666666666664</v>
      </c>
      <c r="H85" s="89"/>
      <c r="I85" s="104">
        <v>1800</v>
      </c>
      <c r="J85" s="104">
        <v>420</v>
      </c>
      <c r="K85" s="177">
        <f t="shared" si="12"/>
        <v>0.23333333333333334</v>
      </c>
    </row>
    <row r="86" spans="2:13" ht="20.100000000000001" customHeight="1" x14ac:dyDescent="0.25">
      <c r="B86" s="784">
        <v>1422033</v>
      </c>
      <c r="C86" s="38" t="str">
        <f>VLOOKUP(B86,REVENUE!C:D,2,FALSE)</f>
        <v>Market Stores/Stalls</v>
      </c>
      <c r="D86" s="38"/>
      <c r="E86" s="104">
        <v>7000</v>
      </c>
      <c r="F86" s="104">
        <v>14650</v>
      </c>
      <c r="G86" s="177">
        <f t="shared" si="13"/>
        <v>2.092857142857143</v>
      </c>
      <c r="H86" s="89"/>
      <c r="I86" s="104">
        <v>7000</v>
      </c>
      <c r="J86" s="104">
        <v>22280</v>
      </c>
      <c r="K86" s="177">
        <f t="shared" si="12"/>
        <v>3.1828571428571428</v>
      </c>
    </row>
    <row r="87" spans="2:13" ht="20.100000000000001" customHeight="1" x14ac:dyDescent="0.25">
      <c r="B87" s="753">
        <v>1422034</v>
      </c>
      <c r="C87" s="38" t="str">
        <f>VLOOKUP(B87,REVENUE!C:D,2,FALSE)</f>
        <v>Hand Carts</v>
      </c>
      <c r="D87" s="38"/>
      <c r="E87" s="104">
        <v>225</v>
      </c>
      <c r="F87" s="104">
        <v>0</v>
      </c>
      <c r="G87" s="177">
        <f t="shared" si="13"/>
        <v>0</v>
      </c>
      <c r="H87" s="89"/>
      <c r="I87" s="104">
        <v>225</v>
      </c>
      <c r="J87" s="104">
        <v>0</v>
      </c>
      <c r="K87" s="177">
        <f t="shared" si="12"/>
        <v>0</v>
      </c>
    </row>
    <row r="88" spans="2:13" ht="20.100000000000001" customHeight="1" x14ac:dyDescent="0.25">
      <c r="B88" s="753">
        <v>1422044</v>
      </c>
      <c r="C88" s="38" t="str">
        <f>VLOOKUP(B88,REVENUE!C:D,2,FALSE)</f>
        <v>Financial Institutions</v>
      </c>
      <c r="D88" s="38"/>
      <c r="E88" s="104">
        <v>9600</v>
      </c>
      <c r="F88" s="104">
        <v>2400</v>
      </c>
      <c r="G88" s="177">
        <f t="shared" si="13"/>
        <v>0.25</v>
      </c>
      <c r="H88" s="89"/>
      <c r="I88" s="104">
        <v>9600</v>
      </c>
      <c r="J88" s="104">
        <v>6850</v>
      </c>
      <c r="K88" s="177">
        <f t="shared" si="12"/>
        <v>0.71354166666666663</v>
      </c>
    </row>
    <row r="89" spans="2:13" ht="20.100000000000001" customHeight="1" x14ac:dyDescent="0.25">
      <c r="B89" s="753">
        <v>1422069</v>
      </c>
      <c r="C89" s="38" t="str">
        <f>VLOOKUP(B89,REVENUE!C:D,2,FALSE)</f>
        <v>Open Spaces / Parks</v>
      </c>
      <c r="D89" s="38"/>
      <c r="E89" s="104">
        <v>1500</v>
      </c>
      <c r="F89" s="104">
        <v>3650</v>
      </c>
      <c r="G89" s="177">
        <f t="shared" si="13"/>
        <v>2.4333333333333331</v>
      </c>
      <c r="H89" s="89"/>
      <c r="I89" s="104">
        <v>0</v>
      </c>
      <c r="J89" s="104">
        <v>1522</v>
      </c>
      <c r="K89" s="177" t="s">
        <v>1801</v>
      </c>
    </row>
    <row r="90" spans="2:13" ht="20.100000000000001" customHeight="1" x14ac:dyDescent="0.25">
      <c r="B90" s="955">
        <v>1422071</v>
      </c>
      <c r="C90" s="38" t="s">
        <v>1919</v>
      </c>
      <c r="D90" s="38"/>
      <c r="E90" s="104">
        <v>40000</v>
      </c>
      <c r="F90" s="104">
        <v>31000</v>
      </c>
      <c r="G90" s="177">
        <f t="shared" si="13"/>
        <v>0.77500000000000002</v>
      </c>
      <c r="H90" s="89"/>
      <c r="I90" s="104">
        <v>20000</v>
      </c>
      <c r="J90" s="104">
        <v>24000</v>
      </c>
      <c r="K90" s="177">
        <f>J90/I90</f>
        <v>1.2</v>
      </c>
    </row>
    <row r="91" spans="2:13" ht="20.100000000000001" customHeight="1" x14ac:dyDescent="0.25">
      <c r="B91" s="784">
        <v>1422072</v>
      </c>
      <c r="C91" s="38" t="str">
        <f>VLOOKUP(B91,REVENUE!C:D,2,FALSE)</f>
        <v>Registration of Contracts / Building / Road</v>
      </c>
      <c r="D91" s="38"/>
      <c r="E91" s="104">
        <v>1500</v>
      </c>
      <c r="F91" s="104">
        <v>39101</v>
      </c>
      <c r="G91" s="177">
        <f>F91/E91</f>
        <v>26.067333333333334</v>
      </c>
      <c r="H91" s="89"/>
      <c r="I91" s="104">
        <v>1500</v>
      </c>
      <c r="J91" s="104">
        <v>15760</v>
      </c>
      <c r="K91" s="177">
        <f>J91/I91</f>
        <v>10.506666666666666</v>
      </c>
    </row>
    <row r="92" spans="2:13" ht="5.0999999999999996" customHeight="1" x14ac:dyDescent="0.25">
      <c r="B92" s="305"/>
      <c r="C92" s="38"/>
      <c r="D92" s="38"/>
      <c r="E92" s="104"/>
      <c r="F92" s="104"/>
      <c r="G92" s="89"/>
      <c r="H92" s="89"/>
      <c r="I92" s="104"/>
      <c r="J92" s="104"/>
      <c r="K92" s="89"/>
    </row>
    <row r="93" spans="2:13" s="169" customFormat="1" ht="20.100000000000001" customHeight="1" thickBot="1" x14ac:dyDescent="0.3">
      <c r="B93" s="46"/>
      <c r="C93" s="357" t="s">
        <v>533</v>
      </c>
      <c r="D93" s="112"/>
      <c r="E93" s="118">
        <f>SUM(E65:E92)</f>
        <v>115911</v>
      </c>
      <c r="F93" s="118">
        <f>SUM(F65:F92)</f>
        <v>138819</v>
      </c>
      <c r="G93" s="358">
        <f>F93/E93</f>
        <v>1.1976343919041332</v>
      </c>
      <c r="H93" s="352"/>
      <c r="I93" s="786">
        <f>SUM(I65:I92)</f>
        <v>94411</v>
      </c>
      <c r="J93" s="786">
        <f>SUM(J65:J92)</f>
        <v>129752</v>
      </c>
      <c r="K93" s="358">
        <f>J93/I93</f>
        <v>1.3743313808772284</v>
      </c>
      <c r="M93" s="436"/>
    </row>
    <row r="94" spans="2:13" ht="9.9499999999999993" customHeight="1" x14ac:dyDescent="0.25">
      <c r="B94" s="305"/>
      <c r="C94" s="38"/>
      <c r="D94" s="38"/>
      <c r="E94" s="104"/>
      <c r="F94" s="104"/>
      <c r="G94" s="89"/>
      <c r="H94" s="89"/>
      <c r="I94" s="104"/>
      <c r="J94" s="104"/>
      <c r="K94" s="89"/>
    </row>
    <row r="95" spans="2:13" ht="20.100000000000001" customHeight="1" x14ac:dyDescent="0.25">
      <c r="B95" s="40">
        <f>Summarys!B56</f>
        <v>1423000</v>
      </c>
      <c r="C95" s="43" t="str">
        <f>Summarys!D56</f>
        <v>Fees</v>
      </c>
      <c r="D95" s="38"/>
      <c r="E95" s="104"/>
      <c r="F95" s="104"/>
      <c r="G95" s="89"/>
      <c r="H95" s="89"/>
      <c r="I95" s="104"/>
      <c r="J95" s="104"/>
      <c r="K95" s="89"/>
    </row>
    <row r="96" spans="2:13" ht="20.100000000000001" customHeight="1" x14ac:dyDescent="0.25">
      <c r="B96" s="305">
        <f>REVENUE!C410</f>
        <v>1423001</v>
      </c>
      <c r="C96" s="38" t="str">
        <f>VLOOKUP(B96,REVENUE!C:D,2,FALSE)</f>
        <v>Markets</v>
      </c>
      <c r="D96" s="38"/>
      <c r="E96" s="104">
        <v>184586.31</v>
      </c>
      <c r="F96" s="104">
        <v>105020.5</v>
      </c>
      <c r="G96" s="177">
        <f>F96/E96</f>
        <v>0.56895064428125797</v>
      </c>
      <c r="H96" s="89"/>
      <c r="I96" s="104">
        <v>129680</v>
      </c>
      <c r="J96" s="104">
        <v>80645.5</v>
      </c>
      <c r="K96" s="177">
        <f>J96/I96</f>
        <v>0.62188078346699571</v>
      </c>
    </row>
    <row r="97" spans="1:13" ht="20.100000000000001" customHeight="1" x14ac:dyDescent="0.25">
      <c r="A97" s="113" t="s">
        <v>1692</v>
      </c>
      <c r="B97" s="938">
        <v>1423002</v>
      </c>
      <c r="C97" s="38" t="str">
        <f>VLOOKUP(B97,REVENUE!C:D,2,FALSE)</f>
        <v>Livestock / Kraals/Cattle</v>
      </c>
      <c r="D97" s="38"/>
      <c r="E97" s="104">
        <v>200</v>
      </c>
      <c r="F97" s="104">
        <v>99</v>
      </c>
      <c r="G97" s="177">
        <f t="shared" ref="G97" si="14">F97/E97</f>
        <v>0.495</v>
      </c>
      <c r="H97" s="89"/>
      <c r="I97" s="104">
        <v>0</v>
      </c>
      <c r="J97" s="104">
        <v>0</v>
      </c>
      <c r="K97" s="177" t="s">
        <v>1801</v>
      </c>
    </row>
    <row r="98" spans="1:13" ht="20.100000000000001" customHeight="1" x14ac:dyDescent="0.25">
      <c r="B98" s="431">
        <v>1423004</v>
      </c>
      <c r="C98" s="38" t="str">
        <f>VLOOKUP(B98,REVENUE!C:D,2,FALSE)</f>
        <v>Poultry Fee</v>
      </c>
      <c r="D98" s="38"/>
      <c r="E98" s="104">
        <v>0</v>
      </c>
      <c r="F98" s="104">
        <v>370</v>
      </c>
      <c r="G98" s="177" t="s">
        <v>1801</v>
      </c>
      <c r="H98" s="89"/>
      <c r="I98" s="104">
        <v>200</v>
      </c>
      <c r="J98" s="104">
        <v>2560</v>
      </c>
      <c r="K98" s="177">
        <f>J98/I98</f>
        <v>12.8</v>
      </c>
    </row>
    <row r="99" spans="1:13" ht="20.100000000000001" customHeight="1" x14ac:dyDescent="0.25">
      <c r="B99" s="431">
        <v>1423006</v>
      </c>
      <c r="C99" s="38" t="str">
        <f>VLOOKUP(B99,REVENUE!C:D,2,FALSE)</f>
        <v>Burial Fee</v>
      </c>
      <c r="D99" s="38"/>
      <c r="E99" s="104">
        <v>4900</v>
      </c>
      <c r="F99" s="104">
        <v>5794</v>
      </c>
      <c r="G99" s="177">
        <f>F99/E99</f>
        <v>1.1824489795918367</v>
      </c>
      <c r="H99" s="89"/>
      <c r="I99" s="104">
        <v>4900</v>
      </c>
      <c r="J99" s="104">
        <v>5342</v>
      </c>
      <c r="K99" s="177">
        <f>J99/I99</f>
        <v>1.090204081632653</v>
      </c>
    </row>
    <row r="100" spans="1:13" ht="20.100000000000001" customHeight="1" x14ac:dyDescent="0.25">
      <c r="B100" s="741">
        <v>1423009</v>
      </c>
      <c r="C100" s="38" t="str">
        <f>VLOOKUP(B100,REVENUE!C:D,2,FALSE)</f>
        <v>Advertisement / Bill Boards</v>
      </c>
      <c r="D100" s="38"/>
      <c r="E100" s="104">
        <v>2500</v>
      </c>
      <c r="F100" s="104">
        <v>1815</v>
      </c>
      <c r="G100" s="177">
        <f t="shared" ref="G100:G107" si="15">F100/E100</f>
        <v>0.72599999999999998</v>
      </c>
      <c r="H100" s="89"/>
      <c r="I100" s="104">
        <v>2500</v>
      </c>
      <c r="J100" s="104">
        <v>670</v>
      </c>
      <c r="K100" s="177">
        <f t="shared" ref="K100:K107" si="16">J100/I100</f>
        <v>0.26800000000000002</v>
      </c>
    </row>
    <row r="101" spans="1:13" ht="20.100000000000001" customHeight="1" x14ac:dyDescent="0.25">
      <c r="B101" s="741">
        <v>1423010</v>
      </c>
      <c r="C101" s="38" t="str">
        <f>VLOOKUP(B101,REVENUE!C:D,2,FALSE)</f>
        <v>Export of Commodities</v>
      </c>
      <c r="D101" s="38"/>
      <c r="E101" s="104">
        <v>300</v>
      </c>
      <c r="F101" s="104">
        <v>675</v>
      </c>
      <c r="G101" s="177">
        <f t="shared" si="15"/>
        <v>2.25</v>
      </c>
      <c r="H101" s="89"/>
      <c r="I101" s="104">
        <v>300</v>
      </c>
      <c r="J101" s="104">
        <v>145</v>
      </c>
      <c r="K101" s="177">
        <f t="shared" si="16"/>
        <v>0.48333333333333334</v>
      </c>
    </row>
    <row r="102" spans="1:13" ht="20.100000000000001" customHeight="1" x14ac:dyDescent="0.25">
      <c r="B102" s="784">
        <v>1423011</v>
      </c>
      <c r="C102" s="38" t="str">
        <f>VLOOKUP(B102,REVENUE!C:D,2,FALSE)</f>
        <v>Marriage / Divorce Registration</v>
      </c>
      <c r="D102" s="38"/>
      <c r="E102" s="104">
        <v>2400</v>
      </c>
      <c r="F102" s="104">
        <v>4416.5</v>
      </c>
      <c r="G102" s="177">
        <f t="shared" si="15"/>
        <v>1.8402083333333332</v>
      </c>
      <c r="H102" s="89"/>
      <c r="I102" s="104">
        <v>2400</v>
      </c>
      <c r="J102" s="104">
        <v>2448</v>
      </c>
      <c r="K102" s="177">
        <f t="shared" si="16"/>
        <v>1.02</v>
      </c>
    </row>
    <row r="103" spans="1:13" ht="20.100000000000001" customHeight="1" x14ac:dyDescent="0.25">
      <c r="B103" s="784">
        <v>1423013</v>
      </c>
      <c r="C103" s="38" t="str">
        <f>VLOOKUP(B103,REVENUE!C:D,2,FALSE)</f>
        <v>Dustin Clearance</v>
      </c>
      <c r="D103" s="38"/>
      <c r="E103" s="104">
        <v>0</v>
      </c>
      <c r="F103" s="104">
        <v>0</v>
      </c>
      <c r="G103" s="177" t="s">
        <v>1801</v>
      </c>
      <c r="H103" s="89"/>
      <c r="I103" s="104">
        <v>34560</v>
      </c>
      <c r="J103" s="104">
        <v>410</v>
      </c>
      <c r="K103" s="177">
        <f t="shared" si="16"/>
        <v>1.1863425925925927E-2</v>
      </c>
    </row>
    <row r="104" spans="1:13" ht="20.100000000000001" customHeight="1" x14ac:dyDescent="0.25">
      <c r="B104" s="784">
        <v>1423014</v>
      </c>
      <c r="C104" s="38" t="str">
        <f>VLOOKUP(B104,REVENUE!C:D,2,FALSE)</f>
        <v>Dislodging Fee</v>
      </c>
      <c r="D104" s="38"/>
      <c r="E104" s="104">
        <v>50560</v>
      </c>
      <c r="F104" s="104">
        <v>4550</v>
      </c>
      <c r="G104" s="177">
        <f t="shared" si="15"/>
        <v>8.9992088607594931E-2</v>
      </c>
      <c r="H104" s="89"/>
      <c r="I104" s="104">
        <v>16000</v>
      </c>
      <c r="J104" s="104">
        <v>8165</v>
      </c>
      <c r="K104" s="177">
        <f t="shared" si="16"/>
        <v>0.51031249999999995</v>
      </c>
    </row>
    <row r="105" spans="1:13" ht="20.100000000000001" customHeight="1" x14ac:dyDescent="0.25">
      <c r="B105" s="784">
        <v>1423017</v>
      </c>
      <c r="C105" s="38" t="str">
        <f>VLOOKUP(B105,REVENUE!C:D,2,FALSE)</f>
        <v>Conservancy</v>
      </c>
      <c r="D105" s="38"/>
      <c r="E105" s="104">
        <v>400</v>
      </c>
      <c r="F105" s="104">
        <v>2745</v>
      </c>
      <c r="G105" s="177">
        <f t="shared" si="15"/>
        <v>6.8624999999999998</v>
      </c>
      <c r="H105" s="89"/>
      <c r="I105" s="104">
        <v>400</v>
      </c>
      <c r="J105" s="104">
        <v>588</v>
      </c>
      <c r="K105" s="177">
        <f t="shared" si="16"/>
        <v>1.47</v>
      </c>
    </row>
    <row r="106" spans="1:13" ht="20.100000000000001" customHeight="1" x14ac:dyDescent="0.25">
      <c r="B106" s="784">
        <v>1423132</v>
      </c>
      <c r="C106" s="38" t="str">
        <f>VLOOKUP(B106,REVENUE!C:D,2,FALSE)</f>
        <v>Contractors registration Fee</v>
      </c>
      <c r="D106" s="38"/>
      <c r="E106" s="104">
        <v>3200</v>
      </c>
      <c r="F106" s="104">
        <v>7600</v>
      </c>
      <c r="G106" s="177">
        <f t="shared" si="15"/>
        <v>2.375</v>
      </c>
      <c r="H106" s="89"/>
      <c r="I106" s="104">
        <v>3200</v>
      </c>
      <c r="J106" s="104">
        <v>6750</v>
      </c>
      <c r="K106" s="177">
        <f t="shared" si="16"/>
        <v>2.109375</v>
      </c>
    </row>
    <row r="107" spans="1:13" ht="20.100000000000001" customHeight="1" x14ac:dyDescent="0.25">
      <c r="B107" s="527">
        <v>1423527</v>
      </c>
      <c r="C107" s="38" t="str">
        <f>VLOOKUP(B107,REVENUE!C:D,2,FALSE)</f>
        <v>Tender Documents</v>
      </c>
      <c r="D107" s="38"/>
      <c r="E107" s="104">
        <v>12500</v>
      </c>
      <c r="F107" s="104">
        <v>0</v>
      </c>
      <c r="G107" s="177">
        <f t="shared" si="15"/>
        <v>0</v>
      </c>
      <c r="H107" s="89"/>
      <c r="I107" s="104">
        <v>12500</v>
      </c>
      <c r="J107" s="104">
        <v>10000</v>
      </c>
      <c r="K107" s="177">
        <f t="shared" si="16"/>
        <v>0.8</v>
      </c>
    </row>
    <row r="108" spans="1:13" ht="5.0999999999999996" customHeight="1" x14ac:dyDescent="0.25">
      <c r="B108" s="305"/>
      <c r="C108" s="38"/>
      <c r="D108" s="38"/>
      <c r="E108" s="104"/>
      <c r="F108" s="104"/>
      <c r="G108" s="89"/>
      <c r="H108" s="89"/>
      <c r="I108" s="104"/>
      <c r="J108" s="104"/>
      <c r="K108" s="89"/>
    </row>
    <row r="109" spans="1:13" s="169" customFormat="1" ht="20.100000000000001" customHeight="1" thickBot="1" x14ac:dyDescent="0.3">
      <c r="B109" s="46"/>
      <c r="C109" s="357" t="s">
        <v>533</v>
      </c>
      <c r="D109" s="112"/>
      <c r="E109" s="118">
        <f>SUM(E96:E108)</f>
        <v>261546.31</v>
      </c>
      <c r="F109" s="118">
        <f>SUM(F96:F108)</f>
        <v>133085</v>
      </c>
      <c r="G109" s="358">
        <f>F109/E109</f>
        <v>0.5088391421006857</v>
      </c>
      <c r="H109" s="352"/>
      <c r="I109" s="118">
        <f>SUM(I96:I108)</f>
        <v>206640</v>
      </c>
      <c r="J109" s="118">
        <f>SUM(J96:J108)</f>
        <v>117723.5</v>
      </c>
      <c r="K109" s="358">
        <f>J109/I109</f>
        <v>0.56970334881920248</v>
      </c>
      <c r="M109" s="436"/>
    </row>
    <row r="110" spans="1:13" ht="9.9499999999999993" customHeight="1" x14ac:dyDescent="0.25">
      <c r="B110" s="305"/>
      <c r="C110" s="38"/>
      <c r="D110" s="38"/>
      <c r="E110" s="104"/>
      <c r="F110" s="104"/>
      <c r="G110" s="89"/>
      <c r="H110" s="89"/>
      <c r="I110" s="104"/>
      <c r="J110" s="104"/>
      <c r="K110" s="89"/>
    </row>
    <row r="111" spans="1:13" ht="20.100000000000001" customHeight="1" x14ac:dyDescent="0.25">
      <c r="B111" s="40">
        <f>Summarys!B57</f>
        <v>1430000</v>
      </c>
      <c r="C111" s="43" t="str">
        <f>Summarys!D57</f>
        <v>Fines, Penalties &amp; Forfeits</v>
      </c>
      <c r="D111" s="38"/>
      <c r="E111" s="104"/>
      <c r="F111" s="104"/>
      <c r="G111" s="89"/>
      <c r="H111" s="89"/>
      <c r="I111" s="104"/>
      <c r="J111" s="104"/>
      <c r="K111" s="89"/>
    </row>
    <row r="112" spans="1:13" ht="20.100000000000001" customHeight="1" x14ac:dyDescent="0.25">
      <c r="B112" s="771">
        <v>1430001</v>
      </c>
      <c r="C112" s="38" t="str">
        <f>VLOOKUP(B112,REVENUE!C:D,2,FALSE)</f>
        <v>Court Fines</v>
      </c>
      <c r="D112" s="38"/>
      <c r="E112" s="104">
        <v>400</v>
      </c>
      <c r="F112" s="104">
        <v>3325</v>
      </c>
      <c r="G112" s="177">
        <f>F112/E112</f>
        <v>8.3125</v>
      </c>
      <c r="H112" s="89"/>
      <c r="I112" s="104">
        <v>400</v>
      </c>
      <c r="J112" s="104">
        <v>0</v>
      </c>
      <c r="K112" s="177">
        <f>J112/I112</f>
        <v>0</v>
      </c>
    </row>
    <row r="113" spans="2:13" ht="20.100000000000001" customHeight="1" x14ac:dyDescent="0.25">
      <c r="B113" s="305">
        <v>1430007</v>
      </c>
      <c r="C113" s="38" t="str">
        <f>VLOOKUP(B113,REVENUE!C:D,2,FALSE)</f>
        <v>Lorry Park Fines</v>
      </c>
      <c r="D113" s="38"/>
      <c r="E113" s="104">
        <v>8000</v>
      </c>
      <c r="F113" s="104">
        <v>25104.5</v>
      </c>
      <c r="G113" s="177">
        <f>F113/E113</f>
        <v>3.1380625000000002</v>
      </c>
      <c r="H113" s="89"/>
      <c r="I113" s="104">
        <v>8000</v>
      </c>
      <c r="J113" s="104">
        <v>15387</v>
      </c>
      <c r="K113" s="177">
        <f>J113/I113</f>
        <v>1.9233750000000001</v>
      </c>
    </row>
    <row r="114" spans="2:13" ht="5.0999999999999996" customHeight="1" x14ac:dyDescent="0.25">
      <c r="B114" s="305"/>
      <c r="C114" s="38"/>
      <c r="D114" s="38"/>
      <c r="E114" s="104"/>
      <c r="F114" s="104"/>
      <c r="G114" s="89"/>
      <c r="H114" s="89"/>
      <c r="I114" s="104"/>
      <c r="J114" s="104"/>
      <c r="K114" s="89"/>
    </row>
    <row r="115" spans="2:13" s="169" customFormat="1" ht="20.100000000000001" customHeight="1" thickBot="1" x14ac:dyDescent="0.3">
      <c r="B115" s="46"/>
      <c r="C115" s="357" t="s">
        <v>533</v>
      </c>
      <c r="D115" s="112"/>
      <c r="E115" s="118">
        <f>SUM(E112:E114)</f>
        <v>8400</v>
      </c>
      <c r="F115" s="118">
        <f>SUM(F112:F114)</f>
        <v>28429.5</v>
      </c>
      <c r="G115" s="358">
        <f>F115/E115</f>
        <v>3.3844642857142859</v>
      </c>
      <c r="H115" s="352"/>
      <c r="I115" s="118">
        <f>SUM(I112:I114)</f>
        <v>8400</v>
      </c>
      <c r="J115" s="118">
        <f>SUM(J112:J114)</f>
        <v>15387</v>
      </c>
      <c r="K115" s="358">
        <f>J115/I115</f>
        <v>1.8317857142857144</v>
      </c>
      <c r="M115" s="436"/>
    </row>
    <row r="116" spans="2:13" ht="9.9499999999999993" customHeight="1" x14ac:dyDescent="0.25">
      <c r="B116" s="305"/>
      <c r="C116" s="38"/>
      <c r="D116" s="38"/>
      <c r="E116" s="104"/>
      <c r="F116" s="104"/>
      <c r="G116" s="89"/>
      <c r="H116" s="89"/>
      <c r="I116" s="104"/>
      <c r="J116" s="104"/>
      <c r="K116" s="89"/>
    </row>
    <row r="117" spans="2:13" ht="20.100000000000001" customHeight="1" x14ac:dyDescent="0.25">
      <c r="B117" s="40">
        <f>Summarys!B58</f>
        <v>1450000</v>
      </c>
      <c r="C117" s="43" t="str">
        <f>Summarys!D58</f>
        <v>Miscellaneous and Unidentified Revenue</v>
      </c>
      <c r="D117" s="38"/>
      <c r="E117" s="104"/>
      <c r="F117" s="104"/>
      <c r="G117" s="89"/>
      <c r="H117" s="89"/>
      <c r="I117" s="104"/>
      <c r="J117" s="104"/>
      <c r="K117" s="89"/>
    </row>
    <row r="118" spans="2:13" ht="20.100000000000001" customHeight="1" x14ac:dyDescent="0.25">
      <c r="B118" s="784">
        <v>1450007</v>
      </c>
      <c r="C118" s="38" t="str">
        <f>VLOOKUP(B118,REVENUE!C:D,2,FALSE)</f>
        <v xml:space="preserve">Other Sundry Recoveries (Unsp. Re.) </v>
      </c>
      <c r="D118" s="38"/>
      <c r="E118" s="104">
        <v>42080</v>
      </c>
      <c r="F118" s="104">
        <v>29445.86</v>
      </c>
      <c r="G118" s="177">
        <f>F118/E118</f>
        <v>0.69975903041825094</v>
      </c>
      <c r="H118" s="89"/>
      <c r="I118" s="104">
        <v>42080.6</v>
      </c>
      <c r="J118" s="104">
        <v>33336.730000000003</v>
      </c>
      <c r="K118" s="177">
        <f>J118/I118</f>
        <v>0.79221137531308972</v>
      </c>
    </row>
    <row r="119" spans="2:13" ht="5.0999999999999996" customHeight="1" x14ac:dyDescent="0.25">
      <c r="B119" s="305"/>
      <c r="C119" s="38"/>
      <c r="D119" s="38"/>
      <c r="E119" s="104"/>
      <c r="F119" s="104"/>
      <c r="G119" s="89"/>
      <c r="H119" s="89"/>
      <c r="I119" s="104"/>
      <c r="J119" s="104"/>
      <c r="K119" s="89"/>
    </row>
    <row r="120" spans="2:13" s="169" customFormat="1" ht="20.100000000000001" customHeight="1" thickBot="1" x14ac:dyDescent="0.3">
      <c r="B120" s="46"/>
      <c r="C120" s="357" t="s">
        <v>533</v>
      </c>
      <c r="D120" s="112"/>
      <c r="E120" s="118">
        <f>SUM(E118:E119)</f>
        <v>42080</v>
      </c>
      <c r="F120" s="118">
        <f>SUM(F118:F119)</f>
        <v>29445.86</v>
      </c>
      <c r="G120" s="358">
        <f>F120/E120</f>
        <v>0.69975903041825094</v>
      </c>
      <c r="H120" s="352"/>
      <c r="I120" s="118">
        <f>SUM(I118:I119)</f>
        <v>42080.6</v>
      </c>
      <c r="J120" s="118">
        <f>SUM(J118:J119)</f>
        <v>33336.730000000003</v>
      </c>
      <c r="K120" s="358">
        <f>J120/I120</f>
        <v>0.79221137531308972</v>
      </c>
      <c r="M120" s="436"/>
    </row>
    <row r="121" spans="2:13" ht="5.0999999999999996" customHeight="1" x14ac:dyDescent="0.25">
      <c r="B121" s="305"/>
      <c r="C121" s="38"/>
      <c r="D121" s="38"/>
      <c r="E121" s="104"/>
      <c r="F121" s="104"/>
      <c r="G121" s="89"/>
      <c r="H121" s="89"/>
      <c r="I121" s="104"/>
      <c r="J121" s="104"/>
      <c r="K121" s="89"/>
    </row>
    <row r="122" spans="2:13" s="170" customFormat="1" ht="20.100000000000001" customHeight="1" thickBot="1" x14ac:dyDescent="0.3">
      <c r="B122" s="932"/>
      <c r="C122" s="359" t="s">
        <v>532</v>
      </c>
      <c r="D122" s="932"/>
      <c r="E122" s="911">
        <f>SUM(E120,E115,E109,E93,E62,E52)</f>
        <v>604819.28</v>
      </c>
      <c r="F122" s="911">
        <f>SUM(F120,F115,F109,F93,F62,F52)</f>
        <v>548631.22</v>
      </c>
      <c r="G122" s="930">
        <f>F122/E122</f>
        <v>0.90709942315330949</v>
      </c>
      <c r="H122" s="931"/>
      <c r="I122" s="911">
        <f>I120+I115+I109+I93+I62+I52</f>
        <v>435436.6</v>
      </c>
      <c r="J122" s="911">
        <f>J120+J115+J109+J93+J62+J52</f>
        <v>394476.76</v>
      </c>
      <c r="K122" s="930">
        <f>J122/I122</f>
        <v>0.90593386040585477</v>
      </c>
      <c r="M122" s="437"/>
    </row>
    <row r="123" spans="2:13" ht="20.100000000000001" customHeight="1" thickBot="1" x14ac:dyDescent="0.3">
      <c r="B123" s="305"/>
      <c r="C123" s="38"/>
      <c r="D123" s="38"/>
      <c r="E123" s="104"/>
      <c r="F123" s="104"/>
      <c r="G123" s="89"/>
      <c r="H123" s="89"/>
      <c r="I123" s="104"/>
      <c r="J123" s="104"/>
      <c r="K123" s="89"/>
    </row>
    <row r="124" spans="2:13" s="19" customFormat="1" ht="24" customHeight="1" thickBot="1" x14ac:dyDescent="0.3">
      <c r="B124" s="999" t="s">
        <v>1681</v>
      </c>
      <c r="C124" s="1000"/>
      <c r="D124" s="1000"/>
      <c r="E124" s="927">
        <f>SUM(E122,E42,E20)</f>
        <v>9429949.9999999981</v>
      </c>
      <c r="F124" s="927">
        <f>SUM(F122,F42,F20)</f>
        <v>5737902.6699999999</v>
      </c>
      <c r="G124" s="928">
        <f>F124/E124</f>
        <v>0.60847646806186684</v>
      </c>
      <c r="H124" s="929"/>
      <c r="I124" s="927">
        <f>SUM(I122,I42,I20)</f>
        <v>10090378.1</v>
      </c>
      <c r="J124" s="927">
        <f>SUM(J122,J42,J20)</f>
        <v>6567219.5999999996</v>
      </c>
      <c r="K124" s="928">
        <f>J124/I124</f>
        <v>0.65083979360495914</v>
      </c>
      <c r="M124" s="494"/>
    </row>
    <row r="125" spans="2:13" ht="20.100000000000001" customHeight="1" x14ac:dyDescent="0.25">
      <c r="B125" s="305"/>
      <c r="C125" s="38"/>
      <c r="D125" s="38"/>
      <c r="E125" s="104"/>
      <c r="F125" s="104"/>
      <c r="G125" s="89"/>
      <c r="H125" s="89"/>
      <c r="I125" s="104"/>
      <c r="J125" s="104"/>
      <c r="K125" s="89"/>
    </row>
    <row r="180" spans="2:13" s="175" customFormat="1" ht="20.100000000000001" customHeight="1" x14ac:dyDescent="0.25">
      <c r="B180" s="173"/>
      <c r="C180" s="113"/>
      <c r="D180" s="174"/>
      <c r="G180" s="91"/>
      <c r="H180" s="91"/>
      <c r="K180" s="91"/>
      <c r="M180" s="435"/>
    </row>
  </sheetData>
  <sortState ref="B97:K109">
    <sortCondition ref="B97"/>
  </sortState>
  <mergeCells count="5">
    <mergeCell ref="B124:D124"/>
    <mergeCell ref="C13:D13"/>
    <mergeCell ref="B2:K2"/>
    <mergeCell ref="B3:K3"/>
    <mergeCell ref="B4:K4"/>
  </mergeCells>
  <pageMargins left="0.35433070866141736" right="0.23622047244094491" top="0.47244094488188981" bottom="0.39370078740157483" header="0.19685039370078741" footer="0.19685039370078741"/>
  <pageSetup paperSize="9" scale="82" orientation="landscape" r:id="rId1"/>
  <headerFooter>
    <oddFooter>&amp;L&amp;8&amp;D&amp;C&amp;8MAcFINSOFT ~ LOCAL GOV'T ACCOUNTING SOFTWARE~~~By D-R-V Consult Gh Ltd&amp;R&amp;10Page&amp;P of &amp;[Page 5</oddFooter>
  </headerFooter>
  <rowBreaks count="1" manualBreakCount="1">
    <brk id="110" min="1" max="10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N324"/>
  <sheetViews>
    <sheetView showGridLines="0" workbookViewId="0">
      <pane xSplit="1" ySplit="9" topLeftCell="B200" activePane="bottomRight" state="frozen"/>
      <selection pane="topRight" activeCell="B1" sqref="B1"/>
      <selection pane="bottomLeft" activeCell="A10" sqref="A10"/>
      <selection pane="bottomRight" activeCell="F206" sqref="F206"/>
    </sheetView>
  </sheetViews>
  <sheetFormatPr defaultRowHeight="20.100000000000001" customHeight="1" x14ac:dyDescent="0.25"/>
  <cols>
    <col min="1" max="1" width="3" style="113" customWidth="1"/>
    <col min="2" max="2" width="13.85546875" style="173" customWidth="1"/>
    <col min="3" max="3" width="23.140625" style="113" customWidth="1"/>
    <col min="4" max="4" width="22.5703125" style="113" customWidth="1"/>
    <col min="5" max="6" width="21.7109375" style="175" customWidth="1"/>
    <col min="7" max="7" width="14.42578125" style="91" customWidth="1"/>
    <col min="8" max="8" width="3.7109375" style="91" customWidth="1"/>
    <col min="9" max="10" width="21.7109375" style="175" customWidth="1"/>
    <col min="11" max="11" width="10.7109375" style="91" customWidth="1"/>
    <col min="12" max="13" width="9.140625" style="113"/>
    <col min="14" max="14" width="14.28515625" style="113" bestFit="1" customWidth="1"/>
    <col min="15" max="16384" width="9.140625" style="113"/>
  </cols>
  <sheetData>
    <row r="1" spans="2:11" ht="20.100000000000001" customHeight="1" x14ac:dyDescent="0.25">
      <c r="I1" s="175" t="s">
        <v>1692</v>
      </c>
    </row>
    <row r="2" spans="2:11" ht="20.100000000000001" customHeight="1" x14ac:dyDescent="0.25">
      <c r="B2" s="983" t="str">
        <f>'Bal. Sht'!B2:F2</f>
        <v>~ 0215100 - KOMENDA-EDINA-EGUAFO-ABREM MUNICIPAL ASSEMBLY ~</v>
      </c>
      <c r="C2" s="983"/>
      <c r="D2" s="983"/>
      <c r="E2" s="983"/>
      <c r="F2" s="983"/>
      <c r="G2" s="983"/>
      <c r="H2" s="983"/>
      <c r="I2" s="983"/>
      <c r="J2" s="983"/>
      <c r="K2" s="983"/>
    </row>
    <row r="3" spans="2:11" ht="20.100000000000001" customHeight="1" x14ac:dyDescent="0.25">
      <c r="B3" s="983" t="s">
        <v>1842</v>
      </c>
      <c r="C3" s="983"/>
      <c r="D3" s="983"/>
      <c r="E3" s="983"/>
      <c r="F3" s="983"/>
      <c r="G3" s="983"/>
      <c r="H3" s="983"/>
      <c r="I3" s="983"/>
      <c r="J3" s="983"/>
      <c r="K3" s="983"/>
    </row>
    <row r="4" spans="2:11" ht="20.100000000000001" customHeight="1" x14ac:dyDescent="0.25">
      <c r="B4" s="1006" t="str">
        <f>'Bal. Sht'!B4:F4</f>
        <v>31st DECEMBER 2017</v>
      </c>
      <c r="C4" s="1006"/>
      <c r="D4" s="1006"/>
      <c r="E4" s="1006"/>
      <c r="F4" s="1006"/>
      <c r="G4" s="1006"/>
      <c r="H4" s="1006"/>
      <c r="I4" s="1006"/>
      <c r="J4" s="1006"/>
      <c r="K4" s="1006"/>
    </row>
    <row r="5" spans="2:11" ht="9.9499999999999993" customHeight="1" thickBot="1" x14ac:dyDescent="0.3">
      <c r="B5" s="165"/>
      <c r="C5" s="165"/>
      <c r="D5" s="165"/>
      <c r="E5" s="166"/>
      <c r="F5" s="166"/>
      <c r="G5" s="88"/>
      <c r="H5" s="88"/>
      <c r="I5" s="166"/>
      <c r="J5" s="166"/>
      <c r="K5" s="88"/>
    </row>
    <row r="6" spans="2:11" ht="20.100000000000001" customHeight="1" x14ac:dyDescent="0.25">
      <c r="B6" s="307"/>
      <c r="C6" s="38"/>
      <c r="D6" s="38"/>
      <c r="E6" s="104"/>
      <c r="F6" s="104"/>
      <c r="G6" s="89"/>
      <c r="H6" s="89"/>
      <c r="I6" s="104"/>
      <c r="J6" s="104"/>
      <c r="K6" s="89"/>
    </row>
    <row r="7" spans="2:11" ht="20.100000000000001" customHeight="1" x14ac:dyDescent="0.25">
      <c r="B7" s="18"/>
      <c r="C7" s="167"/>
      <c r="D7" s="167"/>
      <c r="E7" s="361">
        <f>'Bal. Sht'!D6</f>
        <v>2017</v>
      </c>
      <c r="F7" s="361">
        <f>'Bal. Sht'!D6</f>
        <v>2017</v>
      </c>
      <c r="G7" s="362" t="s">
        <v>521</v>
      </c>
      <c r="H7" s="90"/>
      <c r="I7" s="361">
        <v>2016</v>
      </c>
      <c r="J7" s="361">
        <v>2016</v>
      </c>
      <c r="K7" s="362" t="s">
        <v>521</v>
      </c>
    </row>
    <row r="8" spans="2:11" ht="20.100000000000001" customHeight="1" x14ac:dyDescent="0.25">
      <c r="B8" s="821" t="s">
        <v>535</v>
      </c>
      <c r="C8" s="822"/>
      <c r="D8" s="822"/>
      <c r="E8" s="823" t="str">
        <f>'Rev. T''bal.'!E8</f>
        <v xml:space="preserve"> ANNUAL BUDGET</v>
      </c>
      <c r="F8" s="823" t="str">
        <f>'Rev. T''bal.'!F8</f>
        <v xml:space="preserve">CUMM. ACTUAL </v>
      </c>
      <c r="G8" s="824" t="s">
        <v>524</v>
      </c>
      <c r="H8" s="825"/>
      <c r="I8" s="823" t="str">
        <f>E8</f>
        <v xml:space="preserve"> ANNUAL BUDGET</v>
      </c>
      <c r="J8" s="823" t="str">
        <f>F8</f>
        <v xml:space="preserve">CUMM. ACTUAL </v>
      </c>
      <c r="K8" s="824" t="s">
        <v>524</v>
      </c>
    </row>
    <row r="9" spans="2:11" ht="20.100000000000001" customHeight="1" thickBot="1" x14ac:dyDescent="0.3">
      <c r="B9" s="826"/>
      <c r="C9" s="827"/>
      <c r="D9" s="827"/>
      <c r="E9" s="828" t="str">
        <f>'Rec. &amp; Pay.'!D8</f>
        <v>GH¢</v>
      </c>
      <c r="F9" s="828" t="str">
        <f>E9</f>
        <v>GH¢</v>
      </c>
      <c r="G9" s="829" t="s">
        <v>534</v>
      </c>
      <c r="H9" s="829"/>
      <c r="I9" s="828" t="str">
        <f>'Rec. &amp; Pay.'!H8</f>
        <v>GH¢</v>
      </c>
      <c r="J9" s="828" t="str">
        <f>I9</f>
        <v>GH¢</v>
      </c>
      <c r="K9" s="829" t="s">
        <v>534</v>
      </c>
    </row>
    <row r="10" spans="2:11" ht="9.9499999999999993" customHeight="1" x14ac:dyDescent="0.25">
      <c r="B10" s="441"/>
      <c r="C10" s="123"/>
      <c r="D10" s="123"/>
      <c r="E10" s="97"/>
      <c r="F10" s="97"/>
      <c r="G10" s="496"/>
      <c r="H10" s="496"/>
      <c r="I10" s="97"/>
      <c r="J10" s="97"/>
      <c r="K10" s="496"/>
    </row>
    <row r="11" spans="2:11" ht="20.100000000000001" customHeight="1" x14ac:dyDescent="0.25">
      <c r="B11" s="365">
        <f>Summarys!B101</f>
        <v>2100000</v>
      </c>
      <c r="C11" s="366" t="s">
        <v>444</v>
      </c>
      <c r="D11" s="367"/>
      <c r="E11" s="104"/>
      <c r="F11" s="104"/>
      <c r="G11" s="89"/>
      <c r="H11" s="89"/>
      <c r="I11" s="104"/>
      <c r="J11" s="104"/>
      <c r="K11" s="89"/>
    </row>
    <row r="12" spans="2:11" ht="9.9499999999999993" customHeight="1" x14ac:dyDescent="0.25">
      <c r="B12" s="307"/>
      <c r="C12" s="38"/>
      <c r="D12" s="38"/>
      <c r="E12" s="104"/>
      <c r="F12" s="104"/>
      <c r="G12" s="89"/>
      <c r="H12" s="89"/>
      <c r="I12" s="104"/>
      <c r="J12" s="104"/>
      <c r="K12" s="89"/>
    </row>
    <row r="13" spans="2:11" ht="20.100000000000001" customHeight="1" x14ac:dyDescent="0.25">
      <c r="B13" s="40">
        <f>Summarys!B103</f>
        <v>2111000</v>
      </c>
      <c r="C13" s="1001" t="s">
        <v>445</v>
      </c>
      <c r="D13" s="1001"/>
      <c r="E13" s="104"/>
      <c r="F13" s="104"/>
      <c r="G13" s="89"/>
      <c r="H13" s="89"/>
      <c r="I13" s="104"/>
      <c r="J13" s="104"/>
      <c r="K13" s="89"/>
    </row>
    <row r="14" spans="2:11" ht="20.100000000000001" customHeight="1" x14ac:dyDescent="0.25">
      <c r="B14" s="307">
        <v>2111001</v>
      </c>
      <c r="C14" s="298" t="str">
        <f>VLOOKUP(B14,EXPENSE!C:D,2,FALSE)</f>
        <v>Established Post</v>
      </c>
      <c r="D14" s="38"/>
      <c r="E14" s="104">
        <v>1945168</v>
      </c>
      <c r="F14" s="104">
        <v>1445415.8</v>
      </c>
      <c r="G14" s="177">
        <f>F14/E14</f>
        <v>0.74308018639007023</v>
      </c>
      <c r="H14" s="89"/>
      <c r="I14" s="104">
        <v>1790106.45</v>
      </c>
      <c r="J14" s="104">
        <v>651773.66</v>
      </c>
      <c r="K14" s="177">
        <f>J14/I14</f>
        <v>0.36409771050207662</v>
      </c>
    </row>
    <row r="15" spans="2:11" ht="5.0999999999999996" customHeight="1" x14ac:dyDescent="0.25">
      <c r="B15" s="307"/>
      <c r="C15" s="38"/>
      <c r="D15" s="38"/>
      <c r="E15" s="104"/>
      <c r="F15" s="104"/>
      <c r="G15" s="89"/>
      <c r="H15" s="89"/>
      <c r="I15" s="104"/>
      <c r="J15" s="104"/>
      <c r="K15" s="89"/>
    </row>
    <row r="16" spans="2:11" s="169" customFormat="1" ht="20.100000000000001" customHeight="1" thickBot="1" x14ac:dyDescent="0.3">
      <c r="B16" s="46"/>
      <c r="C16" s="357" t="s">
        <v>533</v>
      </c>
      <c r="D16" s="112"/>
      <c r="E16" s="118">
        <f>SUM(E14:E15)</f>
        <v>1945168</v>
      </c>
      <c r="F16" s="118">
        <f>SUM(F14:F15)</f>
        <v>1445415.8</v>
      </c>
      <c r="G16" s="358">
        <f>F16/E16</f>
        <v>0.74308018639007023</v>
      </c>
      <c r="H16" s="374"/>
      <c r="I16" s="118">
        <f>SUM(I14:I15)</f>
        <v>1790106.45</v>
      </c>
      <c r="J16" s="118">
        <f>SUM(J14:J15)</f>
        <v>651773.66</v>
      </c>
      <c r="K16" s="358">
        <f>J16/I16</f>
        <v>0.36409771050207662</v>
      </c>
    </row>
    <row r="17" spans="2:11" ht="5.0999999999999996" customHeight="1" x14ac:dyDescent="0.25">
      <c r="B17" s="307"/>
      <c r="C17" s="40"/>
      <c r="D17" s="38"/>
      <c r="E17" s="104"/>
      <c r="F17" s="104"/>
      <c r="G17" s="89"/>
      <c r="H17" s="89"/>
      <c r="I17" s="104"/>
      <c r="J17" s="104"/>
      <c r="K17" s="89"/>
    </row>
    <row r="18" spans="2:11" ht="9.9499999999999993" customHeight="1" x14ac:dyDescent="0.25">
      <c r="B18" s="307"/>
      <c r="C18" s="38"/>
      <c r="D18" s="38"/>
      <c r="E18" s="104"/>
      <c r="F18" s="104"/>
      <c r="G18" s="89"/>
      <c r="H18" s="89"/>
      <c r="I18" s="104"/>
      <c r="J18" s="104"/>
      <c r="K18" s="89"/>
    </row>
    <row r="19" spans="2:11" ht="20.100000000000001" customHeight="1" x14ac:dyDescent="0.25">
      <c r="B19" s="40">
        <f>Summarys!B104</f>
        <v>2111100</v>
      </c>
      <c r="C19" s="43" t="s">
        <v>446</v>
      </c>
      <c r="D19" s="38"/>
      <c r="E19" s="104"/>
      <c r="F19" s="104"/>
      <c r="G19" s="89"/>
      <c r="H19" s="89"/>
      <c r="I19" s="104"/>
      <c r="J19" s="104"/>
      <c r="K19" s="89"/>
    </row>
    <row r="20" spans="2:11" ht="20.100000000000001" customHeight="1" x14ac:dyDescent="0.25">
      <c r="B20" s="307">
        <f>EXPENSE!C7</f>
        <v>2111102</v>
      </c>
      <c r="C20" s="298" t="str">
        <f>VLOOKUP(B20,EXPENSE!C:D,2,FALSE)</f>
        <v>Monthly Paid &amp; Casual Labour</v>
      </c>
      <c r="D20" s="38"/>
      <c r="E20" s="104">
        <v>120346</v>
      </c>
      <c r="F20" s="104">
        <v>122724.42</v>
      </c>
      <c r="G20" s="177">
        <f>F20/E20</f>
        <v>1.0197631828228608</v>
      </c>
      <c r="H20" s="89"/>
      <c r="I20" s="104">
        <v>80682.600000000006</v>
      </c>
      <c r="J20" s="104">
        <v>83186.179999999993</v>
      </c>
      <c r="K20" s="177">
        <f>J20/I20</f>
        <v>1.0310299866390025</v>
      </c>
    </row>
    <row r="21" spans="2:11" ht="5.0999999999999996" customHeight="1" x14ac:dyDescent="0.25">
      <c r="B21" s="307"/>
      <c r="C21" s="38"/>
      <c r="D21" s="38"/>
      <c r="E21" s="104"/>
      <c r="F21" s="104"/>
      <c r="G21" s="89"/>
      <c r="H21" s="89"/>
      <c r="I21" s="104"/>
      <c r="J21" s="104"/>
      <c r="K21" s="89"/>
    </row>
    <row r="22" spans="2:11" s="169" customFormat="1" ht="20.100000000000001" customHeight="1" thickBot="1" x14ac:dyDescent="0.3">
      <c r="B22" s="46"/>
      <c r="C22" s="357" t="s">
        <v>533</v>
      </c>
      <c r="D22" s="112"/>
      <c r="E22" s="118">
        <f>SUM(E20:E21)</f>
        <v>120346</v>
      </c>
      <c r="F22" s="118">
        <f>SUM(F20:F21)</f>
        <v>122724.42</v>
      </c>
      <c r="G22" s="358">
        <f>F22/E22</f>
        <v>1.0197631828228608</v>
      </c>
      <c r="H22" s="374"/>
      <c r="I22" s="118">
        <f>SUM(I20:I21)</f>
        <v>80682.600000000006</v>
      </c>
      <c r="J22" s="118">
        <f>SUM(J20:J21)</f>
        <v>83186.179999999993</v>
      </c>
      <c r="K22" s="358">
        <f>J22/I22</f>
        <v>1.0310299866390025</v>
      </c>
    </row>
    <row r="23" spans="2:11" ht="5.0999999999999996" customHeight="1" x14ac:dyDescent="0.25">
      <c r="B23" s="307"/>
      <c r="C23" s="40"/>
      <c r="D23" s="38"/>
      <c r="E23" s="104"/>
      <c r="F23" s="104"/>
      <c r="G23" s="89"/>
      <c r="H23" s="89"/>
      <c r="I23" s="104"/>
      <c r="J23" s="104"/>
      <c r="K23" s="89"/>
    </row>
    <row r="24" spans="2:11" ht="9.9499999999999993" customHeight="1" x14ac:dyDescent="0.25">
      <c r="B24" s="307"/>
      <c r="C24" s="38"/>
      <c r="D24" s="38"/>
      <c r="E24" s="104"/>
      <c r="F24" s="104"/>
      <c r="G24" s="89"/>
      <c r="H24" s="89"/>
      <c r="I24" s="104"/>
      <c r="J24" s="104"/>
      <c r="K24" s="89"/>
    </row>
    <row r="25" spans="2:11" ht="20.100000000000001" customHeight="1" x14ac:dyDescent="0.25">
      <c r="B25" s="40">
        <f>Summarys!B105</f>
        <v>2111200</v>
      </c>
      <c r="C25" s="43" t="s">
        <v>447</v>
      </c>
      <c r="D25" s="38"/>
      <c r="E25" s="104"/>
      <c r="F25" s="104"/>
      <c r="G25" s="89"/>
      <c r="H25" s="89"/>
      <c r="I25" s="104"/>
      <c r="J25" s="104"/>
      <c r="K25" s="89"/>
    </row>
    <row r="26" spans="2:11" ht="20.100000000000001" customHeight="1" x14ac:dyDescent="0.25">
      <c r="B26" s="771">
        <v>2111224</v>
      </c>
      <c r="C26" s="298" t="str">
        <f>VLOOKUP(B26,EXPENSE!C:D,2,FALSE)</f>
        <v>Traditional Authority Allowance</v>
      </c>
      <c r="D26" s="38"/>
      <c r="E26" s="104">
        <v>10000</v>
      </c>
      <c r="F26" s="104">
        <v>2000</v>
      </c>
      <c r="G26" s="177">
        <f>F26/E26</f>
        <v>0.2</v>
      </c>
      <c r="H26" s="515"/>
      <c r="I26" s="104">
        <v>8950</v>
      </c>
      <c r="J26" s="104">
        <v>950</v>
      </c>
      <c r="K26" s="177">
        <f>J26/I26</f>
        <v>0.10614525139664804</v>
      </c>
    </row>
    <row r="27" spans="2:11" ht="20.100000000000001" customHeight="1" x14ac:dyDescent="0.25">
      <c r="B27" s="505">
        <v>2111225</v>
      </c>
      <c r="C27" s="298" t="str">
        <f>VLOOKUP(B27,EXPENSE!C:D,2,FALSE)</f>
        <v>Commissions</v>
      </c>
      <c r="D27" s="38"/>
      <c r="E27" s="104">
        <v>45000</v>
      </c>
      <c r="F27" s="104">
        <v>36448.239999999998</v>
      </c>
      <c r="G27" s="177">
        <f>F27/E27</f>
        <v>0.80996088888888884</v>
      </c>
      <c r="H27" s="515"/>
      <c r="I27" s="104">
        <v>36000</v>
      </c>
      <c r="J27" s="104">
        <v>32796.639999999999</v>
      </c>
      <c r="K27" s="177">
        <f>J27/I27</f>
        <v>0.91101777777777782</v>
      </c>
    </row>
    <row r="28" spans="2:11" ht="20.100000000000001" customHeight="1" x14ac:dyDescent="0.25">
      <c r="B28" s="784">
        <v>2111243</v>
      </c>
      <c r="C28" s="298" t="str">
        <f>VLOOKUP(B28,EXPENSE!C:D,2,FALSE)</f>
        <v>Transfer Grants</v>
      </c>
      <c r="D28" s="38"/>
      <c r="E28" s="104">
        <v>25000</v>
      </c>
      <c r="F28" s="104">
        <v>21052.04</v>
      </c>
      <c r="G28" s="177">
        <f>F28/E28</f>
        <v>0.84208159999999999</v>
      </c>
      <c r="H28" s="515"/>
      <c r="I28" s="104">
        <v>8000</v>
      </c>
      <c r="J28" s="104">
        <v>7744.16</v>
      </c>
      <c r="K28" s="177">
        <f>J28/I28</f>
        <v>0.96801999999999999</v>
      </c>
    </row>
    <row r="29" spans="2:11" ht="20.100000000000001" customHeight="1" x14ac:dyDescent="0.25">
      <c r="B29" s="750">
        <v>2111244</v>
      </c>
      <c r="C29" s="298" t="str">
        <f>VLOOKUP(B29,EXPENSE!C:D,2,FALSE)</f>
        <v>Out of Station Allowance</v>
      </c>
      <c r="D29" s="38"/>
      <c r="E29" s="104">
        <v>0</v>
      </c>
      <c r="F29" s="104">
        <v>0</v>
      </c>
      <c r="G29" s="177" t="s">
        <v>1801</v>
      </c>
      <c r="H29" s="515"/>
      <c r="I29" s="104">
        <v>12500</v>
      </c>
      <c r="J29" s="104">
        <v>1491</v>
      </c>
      <c r="K29" s="177">
        <f>J29/I29</f>
        <v>0.11928</v>
      </c>
    </row>
    <row r="30" spans="2:11" ht="5.0999999999999996" customHeight="1" x14ac:dyDescent="0.25">
      <c r="B30" s="307"/>
      <c r="C30" s="38"/>
      <c r="D30" s="38"/>
      <c r="E30" s="104"/>
      <c r="F30" s="104"/>
      <c r="G30" s="89"/>
      <c r="H30" s="89"/>
      <c r="I30" s="104"/>
      <c r="J30" s="104"/>
      <c r="K30" s="89"/>
    </row>
    <row r="31" spans="2:11" s="169" customFormat="1" ht="20.100000000000001" customHeight="1" thickBot="1" x14ac:dyDescent="0.3">
      <c r="B31" s="46"/>
      <c r="C31" s="357" t="s">
        <v>533</v>
      </c>
      <c r="D31" s="112"/>
      <c r="E31" s="118">
        <f>SUM(E26:E30)</f>
        <v>80000</v>
      </c>
      <c r="F31" s="118">
        <f>SUM(F26:F30)</f>
        <v>59500.28</v>
      </c>
      <c r="G31" s="358">
        <f>F31/E31</f>
        <v>0.74375349999999996</v>
      </c>
      <c r="H31" s="374"/>
      <c r="I31" s="118">
        <f>SUM(I26:I30)</f>
        <v>65450</v>
      </c>
      <c r="J31" s="118">
        <f>SUM(J26:J30)</f>
        <v>42981.8</v>
      </c>
      <c r="K31" s="358">
        <f>J31/I31</f>
        <v>0.65671199388846457</v>
      </c>
    </row>
    <row r="32" spans="2:11" ht="5.0999999999999996" customHeight="1" x14ac:dyDescent="0.25">
      <c r="B32" s="307"/>
      <c r="C32" s="38"/>
      <c r="D32" s="38"/>
      <c r="E32" s="104"/>
      <c r="F32" s="104"/>
      <c r="G32" s="89"/>
      <c r="H32" s="89"/>
      <c r="I32" s="104"/>
      <c r="J32" s="104"/>
      <c r="K32" s="89"/>
    </row>
    <row r="33" spans="2:14" ht="9.9499999999999993" customHeight="1" x14ac:dyDescent="0.25">
      <c r="B33" s="307"/>
      <c r="C33" s="38"/>
      <c r="D33" s="38"/>
      <c r="E33" s="104"/>
      <c r="F33" s="104"/>
      <c r="G33" s="89"/>
      <c r="H33" s="89"/>
      <c r="I33" s="104"/>
      <c r="J33" s="104"/>
      <c r="K33" s="89"/>
    </row>
    <row r="34" spans="2:14" s="170" customFormat="1" ht="20.100000000000001" customHeight="1" x14ac:dyDescent="0.25">
      <c r="B34" s="40">
        <f>Summarys!B106</f>
        <v>2121300</v>
      </c>
      <c r="C34" s="43" t="s">
        <v>448</v>
      </c>
      <c r="D34" s="43"/>
      <c r="E34" s="364"/>
      <c r="F34" s="364"/>
      <c r="G34" s="90"/>
      <c r="H34" s="90"/>
      <c r="I34" s="364"/>
      <c r="J34" s="364"/>
      <c r="K34" s="90"/>
    </row>
    <row r="35" spans="2:14" s="170" customFormat="1" ht="20.100000000000001" customHeight="1" x14ac:dyDescent="0.25">
      <c r="B35" s="784">
        <v>2121001</v>
      </c>
      <c r="C35" s="298" t="str">
        <f>VLOOKUP(B35,EXPENSE!C:D,2,FALSE)</f>
        <v>13% SSF Contribution</v>
      </c>
      <c r="D35" s="38"/>
      <c r="E35" s="104">
        <v>9000</v>
      </c>
      <c r="F35" s="104">
        <v>3990.2</v>
      </c>
      <c r="G35" s="177">
        <f>F35/E35</f>
        <v>0.44335555555555556</v>
      </c>
      <c r="H35" s="89"/>
      <c r="I35" s="104">
        <v>8569</v>
      </c>
      <c r="J35" s="104">
        <v>0</v>
      </c>
      <c r="K35" s="177">
        <f>J35/I35</f>
        <v>0</v>
      </c>
    </row>
    <row r="36" spans="2:14" ht="5.0999999999999996" customHeight="1" x14ac:dyDescent="0.25">
      <c r="B36" s="307"/>
      <c r="C36" s="38"/>
      <c r="D36" s="38"/>
      <c r="E36" s="104"/>
      <c r="F36" s="104"/>
      <c r="G36" s="89"/>
      <c r="H36" s="89"/>
      <c r="I36" s="104"/>
      <c r="J36" s="104"/>
      <c r="K36" s="89"/>
    </row>
    <row r="37" spans="2:14" s="169" customFormat="1" ht="20.100000000000001" customHeight="1" thickBot="1" x14ac:dyDescent="0.3">
      <c r="B37" s="46"/>
      <c r="C37" s="357" t="s">
        <v>533</v>
      </c>
      <c r="D37" s="112"/>
      <c r="E37" s="118">
        <f>SUM(E35:E36)</f>
        <v>9000</v>
      </c>
      <c r="F37" s="118">
        <f>SUM(F35:F36)</f>
        <v>3990.2</v>
      </c>
      <c r="G37" s="358">
        <f>F37/E37</f>
        <v>0.44335555555555556</v>
      </c>
      <c r="H37" s="374"/>
      <c r="I37" s="118">
        <f>SUM(I35:I36)</f>
        <v>8569</v>
      </c>
      <c r="J37" s="118">
        <f>SUM(J35:J36)</f>
        <v>0</v>
      </c>
      <c r="K37" s="358">
        <f>J37/I37</f>
        <v>0</v>
      </c>
    </row>
    <row r="38" spans="2:14" s="169" customFormat="1" ht="5.0999999999999996" customHeight="1" x14ac:dyDescent="0.25">
      <c r="B38" s="46"/>
      <c r="C38" s="375"/>
      <c r="D38" s="120"/>
      <c r="E38" s="121"/>
      <c r="F38" s="121"/>
      <c r="G38" s="90"/>
      <c r="H38" s="90"/>
      <c r="I38" s="121"/>
      <c r="J38" s="121"/>
      <c r="K38" s="90"/>
    </row>
    <row r="39" spans="2:14" s="170" customFormat="1" ht="20.100000000000001" customHeight="1" thickBot="1" x14ac:dyDescent="0.3">
      <c r="B39" s="353"/>
      <c r="C39" s="353" t="s">
        <v>532</v>
      </c>
      <c r="D39" s="354"/>
      <c r="E39" s="355">
        <f>E37+E31+E22+E16</f>
        <v>2154514</v>
      </c>
      <c r="F39" s="355">
        <f>F37+F31+F22+F16</f>
        <v>1631630.7</v>
      </c>
      <c r="G39" s="356">
        <f>F39/E39</f>
        <v>0.7573080054248893</v>
      </c>
      <c r="H39" s="376"/>
      <c r="I39" s="355">
        <f>I37+I31+I22+I16</f>
        <v>1944808.05</v>
      </c>
      <c r="J39" s="355">
        <f>J37+J31+J22+J16</f>
        <v>777941.64</v>
      </c>
      <c r="K39" s="356">
        <f>J39/I39</f>
        <v>0.4000094713717377</v>
      </c>
    </row>
    <row r="40" spans="2:14" ht="20.100000000000001" customHeight="1" x14ac:dyDescent="0.25">
      <c r="B40" s="307"/>
      <c r="C40" s="38"/>
      <c r="D40" s="38"/>
      <c r="E40" s="104"/>
      <c r="F40" s="104"/>
      <c r="G40" s="89"/>
      <c r="H40" s="89"/>
      <c r="I40" s="104"/>
      <c r="J40" s="104"/>
      <c r="K40" s="89"/>
    </row>
    <row r="41" spans="2:14" ht="20.100000000000001" customHeight="1" x14ac:dyDescent="0.25">
      <c r="B41" s="365">
        <f>Summarys!B110</f>
        <v>2200000</v>
      </c>
      <c r="C41" s="368" t="s">
        <v>449</v>
      </c>
      <c r="D41" s="369"/>
      <c r="E41" s="104"/>
      <c r="F41" s="104"/>
      <c r="G41" s="89"/>
      <c r="H41" s="89"/>
      <c r="I41" s="104"/>
      <c r="J41" s="104"/>
      <c r="K41" s="89"/>
    </row>
    <row r="42" spans="2:14" ht="9.9499999999999993" customHeight="1" x14ac:dyDescent="0.25">
      <c r="B42" s="307"/>
      <c r="C42" s="38"/>
      <c r="D42" s="38"/>
      <c r="E42" s="104"/>
      <c r="F42" s="104"/>
      <c r="G42" s="89"/>
      <c r="H42" s="89"/>
      <c r="I42" s="104"/>
      <c r="J42" s="104"/>
      <c r="K42" s="89"/>
    </row>
    <row r="43" spans="2:14" ht="20.100000000000001" customHeight="1" x14ac:dyDescent="0.25">
      <c r="B43" s="40">
        <f>Summarys!B112</f>
        <v>2210100</v>
      </c>
      <c r="C43" s="43" t="s">
        <v>461</v>
      </c>
      <c r="D43" s="38"/>
      <c r="E43" s="104"/>
      <c r="F43" s="104"/>
      <c r="G43" s="89"/>
      <c r="H43" s="89"/>
      <c r="I43" s="104"/>
      <c r="J43" s="104"/>
      <c r="K43" s="89"/>
    </row>
    <row r="44" spans="2:14" ht="20.100000000000001" customHeight="1" x14ac:dyDescent="0.25">
      <c r="B44" s="307">
        <v>2210101</v>
      </c>
      <c r="C44" s="298" t="str">
        <f>VLOOKUP(B44,EXPENSE!C:D,2,FALSE)</f>
        <v>Printed Material &amp; Stationery</v>
      </c>
      <c r="D44" s="38"/>
      <c r="E44" s="104">
        <v>35912</v>
      </c>
      <c r="F44" s="104">
        <v>25698.59</v>
      </c>
      <c r="G44" s="177">
        <f t="shared" ref="G44:G55" si="0">F44/E44</f>
        <v>0.71559896413455115</v>
      </c>
      <c r="H44" s="89"/>
      <c r="I44" s="104">
        <v>57000</v>
      </c>
      <c r="J44" s="104">
        <v>50502.3</v>
      </c>
      <c r="K44" s="177">
        <f t="shared" ref="K44:K45" si="1">J44/I44</f>
        <v>0.88600526315789474</v>
      </c>
    </row>
    <row r="45" spans="2:14" ht="20.100000000000001" customHeight="1" x14ac:dyDescent="0.25">
      <c r="B45" s="484">
        <v>2210102</v>
      </c>
      <c r="C45" s="298" t="str">
        <f>VLOOKUP(B45,EXPENSE!C:D,2,FALSE)</f>
        <v>Office Facilities, Supplies &amp; Accessories</v>
      </c>
      <c r="D45" s="38"/>
      <c r="E45" s="104">
        <v>103704</v>
      </c>
      <c r="F45" s="104">
        <v>23279</v>
      </c>
      <c r="G45" s="177">
        <f t="shared" si="0"/>
        <v>0.22447543007019979</v>
      </c>
      <c r="H45" s="89"/>
      <c r="I45" s="104">
        <v>85000</v>
      </c>
      <c r="J45" s="104">
        <v>70383.55</v>
      </c>
      <c r="K45" s="177">
        <f t="shared" si="1"/>
        <v>0.82804176470588242</v>
      </c>
      <c r="N45" s="754"/>
    </row>
    <row r="46" spans="2:14" ht="20.100000000000001" customHeight="1" x14ac:dyDescent="0.25">
      <c r="B46" s="938">
        <v>2210103</v>
      </c>
      <c r="C46" s="298" t="str">
        <f>VLOOKUP(B46,EXPENSE!C:D,2,FALSE)</f>
        <v>Refreshment Items</v>
      </c>
      <c r="D46" s="38"/>
      <c r="E46" s="104">
        <v>40680</v>
      </c>
      <c r="F46" s="104">
        <v>64220</v>
      </c>
      <c r="G46" s="177">
        <f t="shared" ref="G46:G47" si="2">F46/E46</f>
        <v>1.5786627335299901</v>
      </c>
      <c r="H46" s="89"/>
      <c r="I46" s="104">
        <v>0</v>
      </c>
      <c r="J46" s="104">
        <v>0</v>
      </c>
      <c r="K46" s="177" t="s">
        <v>1801</v>
      </c>
    </row>
    <row r="47" spans="2:14" ht="20.100000000000001" customHeight="1" x14ac:dyDescent="0.25">
      <c r="B47" s="938">
        <v>2210104</v>
      </c>
      <c r="C47" s="298" t="str">
        <f>VLOOKUP(B47,EXPENSE!C:D,2,FALSE)</f>
        <v>Medical Supplies</v>
      </c>
      <c r="D47" s="38"/>
      <c r="E47" s="104">
        <v>10000</v>
      </c>
      <c r="F47" s="104">
        <v>0</v>
      </c>
      <c r="G47" s="177">
        <f t="shared" si="2"/>
        <v>0</v>
      </c>
      <c r="H47" s="89"/>
      <c r="I47" s="104">
        <v>0</v>
      </c>
      <c r="J47" s="104">
        <v>0</v>
      </c>
      <c r="K47" s="177" t="s">
        <v>1801</v>
      </c>
    </row>
    <row r="48" spans="2:14" ht="20.100000000000001" customHeight="1" x14ac:dyDescent="0.25">
      <c r="B48" s="938">
        <v>2210105</v>
      </c>
      <c r="C48" s="298" t="str">
        <f>VLOOKUP(B48,EXPENSE!C:D,2,FALSE)</f>
        <v xml:space="preserve">Drugs </v>
      </c>
      <c r="D48" s="38"/>
      <c r="E48" s="104">
        <v>4500</v>
      </c>
      <c r="F48" s="104">
        <v>0</v>
      </c>
      <c r="G48" s="177">
        <f t="shared" ref="G48" si="3">F48/E48</f>
        <v>0</v>
      </c>
      <c r="H48" s="89"/>
      <c r="I48" s="104">
        <v>0</v>
      </c>
      <c r="J48" s="104">
        <v>0</v>
      </c>
      <c r="K48" s="177" t="s">
        <v>1801</v>
      </c>
    </row>
    <row r="49" spans="2:11" ht="20.100000000000001" customHeight="1" x14ac:dyDescent="0.25">
      <c r="B49" s="750">
        <v>2210107</v>
      </c>
      <c r="C49" s="298" t="str">
        <f>VLOOKUP(B49,EXPENSE!C:D,2,FALSE)</f>
        <v>Electrical Accessories</v>
      </c>
      <c r="D49" s="38"/>
      <c r="E49" s="104">
        <v>8000</v>
      </c>
      <c r="F49" s="104">
        <v>6296</v>
      </c>
      <c r="G49" s="177">
        <f>F49/E49</f>
        <v>0.78700000000000003</v>
      </c>
      <c r="H49" s="89"/>
      <c r="I49" s="104">
        <v>27000</v>
      </c>
      <c r="J49" s="104">
        <v>26363.96</v>
      </c>
      <c r="K49" s="177">
        <f>J49/I49</f>
        <v>0.97644296296296296</v>
      </c>
    </row>
    <row r="50" spans="2:11" ht="20.100000000000001" customHeight="1" x14ac:dyDescent="0.25">
      <c r="B50" s="753">
        <v>2210108</v>
      </c>
      <c r="C50" s="298" t="str">
        <f>VLOOKUP(B50,EXPENSE!C:D,2,FALSE)</f>
        <v>Construction Material</v>
      </c>
      <c r="D50" s="38"/>
      <c r="E50" s="104">
        <v>378714</v>
      </c>
      <c r="F50" s="104">
        <v>296</v>
      </c>
      <c r="G50" s="177">
        <f t="shared" si="0"/>
        <v>7.8159244178984668E-4</v>
      </c>
      <c r="H50" s="89"/>
      <c r="I50" s="104">
        <v>35000</v>
      </c>
      <c r="J50" s="104">
        <v>19798</v>
      </c>
      <c r="K50" s="177">
        <f t="shared" ref="K50:K51" si="4">J50/I50</f>
        <v>0.56565714285714286</v>
      </c>
    </row>
    <row r="51" spans="2:11" ht="20.100000000000001" customHeight="1" x14ac:dyDescent="0.25">
      <c r="B51" s="753">
        <v>2210110</v>
      </c>
      <c r="C51" s="298" t="str">
        <f>VLOOKUP(B51,EXPENSE!C:D,2,FALSE)</f>
        <v>Specialised Stock</v>
      </c>
      <c r="D51" s="38"/>
      <c r="E51" s="104">
        <v>14335</v>
      </c>
      <c r="F51" s="104">
        <v>15902</v>
      </c>
      <c r="G51" s="177">
        <f t="shared" si="0"/>
        <v>1.1093128705964423</v>
      </c>
      <c r="H51" s="89"/>
      <c r="I51" s="104">
        <v>1000</v>
      </c>
      <c r="J51" s="104">
        <v>0</v>
      </c>
      <c r="K51" s="177">
        <f t="shared" si="4"/>
        <v>0</v>
      </c>
    </row>
    <row r="52" spans="2:11" ht="20.100000000000001" customHeight="1" x14ac:dyDescent="0.25">
      <c r="B52" s="938">
        <v>2210111</v>
      </c>
      <c r="C52" s="298" t="str">
        <f>VLOOKUP(B52,EXPENSE!C:D,2,FALSE)</f>
        <v>Other Office Materials and Consumables</v>
      </c>
      <c r="D52" s="38"/>
      <c r="E52" s="104">
        <v>15708</v>
      </c>
      <c r="F52" s="104">
        <v>2153.75</v>
      </c>
      <c r="G52" s="177">
        <f t="shared" ref="G52" si="5">F52/E52</f>
        <v>0.13711166284695697</v>
      </c>
      <c r="H52" s="89"/>
      <c r="I52" s="104">
        <v>0</v>
      </c>
      <c r="J52" s="104">
        <v>0</v>
      </c>
      <c r="K52" s="177" t="s">
        <v>1801</v>
      </c>
    </row>
    <row r="53" spans="2:11" ht="20.100000000000001" customHeight="1" x14ac:dyDescent="0.25">
      <c r="B53" s="750">
        <v>2210113</v>
      </c>
      <c r="C53" s="298" t="str">
        <f>VLOOKUP(B53,EXPENSE!C:D,2,FALSE)</f>
        <v>Feeding Cost</v>
      </c>
      <c r="D53" s="38"/>
      <c r="E53" s="104">
        <v>0</v>
      </c>
      <c r="F53" s="104">
        <v>0</v>
      </c>
      <c r="G53" s="177" t="s">
        <v>1801</v>
      </c>
      <c r="H53" s="89"/>
      <c r="I53" s="104">
        <v>701294</v>
      </c>
      <c r="J53" s="104">
        <v>0</v>
      </c>
      <c r="K53" s="177">
        <f t="shared" ref="K53:K54" si="6">J53/I53</f>
        <v>0</v>
      </c>
    </row>
    <row r="54" spans="2:11" ht="20.100000000000001" customHeight="1" x14ac:dyDescent="0.25">
      <c r="B54" s="750">
        <v>2210115</v>
      </c>
      <c r="C54" s="298" t="s">
        <v>1838</v>
      </c>
      <c r="D54" s="38"/>
      <c r="E54" s="104">
        <v>500</v>
      </c>
      <c r="F54" s="104">
        <v>0</v>
      </c>
      <c r="G54" s="177">
        <f t="shared" si="0"/>
        <v>0</v>
      </c>
      <c r="H54" s="89"/>
      <c r="I54" s="104">
        <v>4000</v>
      </c>
      <c r="J54" s="104">
        <v>2450</v>
      </c>
      <c r="K54" s="177">
        <f t="shared" si="6"/>
        <v>0.61250000000000004</v>
      </c>
    </row>
    <row r="55" spans="2:11" ht="20.100000000000001" customHeight="1" x14ac:dyDescent="0.25">
      <c r="B55" s="938">
        <v>2210118</v>
      </c>
      <c r="C55" s="298" t="str">
        <f>VLOOKUP(B55,EXPENSE!C:D,2,FALSE)</f>
        <v>Sports, Recreational &amp; Cultural Materials</v>
      </c>
      <c r="D55" s="38"/>
      <c r="E55" s="104">
        <v>20633</v>
      </c>
      <c r="F55" s="104">
        <v>9380</v>
      </c>
      <c r="G55" s="177">
        <f t="shared" si="0"/>
        <v>0.45461154461299857</v>
      </c>
      <c r="H55" s="89"/>
      <c r="I55" s="104">
        <v>1000</v>
      </c>
      <c r="J55" s="104">
        <v>0</v>
      </c>
      <c r="K55" s="177">
        <f t="shared" ref="K55" si="7">J55/I55</f>
        <v>0</v>
      </c>
    </row>
    <row r="56" spans="2:11" ht="20.100000000000001" customHeight="1" x14ac:dyDescent="0.25">
      <c r="B56" s="771">
        <v>2210119</v>
      </c>
      <c r="C56" s="298" t="str">
        <f>VLOOKUP(B56,EXPENSE!C:D,2,FALSE)</f>
        <v>Household Items</v>
      </c>
      <c r="D56" s="38"/>
      <c r="E56" s="104">
        <v>33291</v>
      </c>
      <c r="F56" s="104">
        <v>1750</v>
      </c>
      <c r="G56" s="177">
        <f t="shared" ref="G56" si="8">F56/E56</f>
        <v>5.2566759784926857E-2</v>
      </c>
      <c r="H56" s="89"/>
      <c r="I56" s="104">
        <v>0</v>
      </c>
      <c r="J56" s="104">
        <v>0</v>
      </c>
      <c r="K56" s="177" t="s">
        <v>1801</v>
      </c>
    </row>
    <row r="57" spans="2:11" ht="5.0999999999999996" customHeight="1" x14ac:dyDescent="0.25">
      <c r="B57" s="307"/>
      <c r="C57" s="38"/>
      <c r="D57" s="38"/>
      <c r="E57" s="104"/>
      <c r="F57" s="104"/>
      <c r="G57" s="89"/>
      <c r="H57" s="89"/>
      <c r="I57" s="104"/>
      <c r="J57" s="104"/>
      <c r="K57" s="89"/>
    </row>
    <row r="58" spans="2:11" s="169" customFormat="1" ht="20.100000000000001" customHeight="1" thickBot="1" x14ac:dyDescent="0.3">
      <c r="B58" s="46"/>
      <c r="C58" s="357" t="s">
        <v>533</v>
      </c>
      <c r="D58" s="112"/>
      <c r="E58" s="118">
        <f>SUM(E44:E57)</f>
        <v>665977</v>
      </c>
      <c r="F58" s="118">
        <f>SUM(F44:F57)</f>
        <v>148975.34</v>
      </c>
      <c r="G58" s="358">
        <f>F58/E58</f>
        <v>0.22369442187943428</v>
      </c>
      <c r="H58" s="374"/>
      <c r="I58" s="118">
        <f>SUM(I44:I57)</f>
        <v>911294</v>
      </c>
      <c r="J58" s="118">
        <f>SUM(J44:J57)</f>
        <v>169497.81</v>
      </c>
      <c r="K58" s="358">
        <f>J58/I58</f>
        <v>0.18599684624281515</v>
      </c>
    </row>
    <row r="59" spans="2:11" ht="5.0999999999999996" customHeight="1" x14ac:dyDescent="0.25">
      <c r="B59" s="307"/>
      <c r="C59" s="38"/>
      <c r="D59" s="38"/>
      <c r="E59" s="104"/>
      <c r="F59" s="104"/>
      <c r="G59" s="89"/>
      <c r="H59" s="89"/>
      <c r="I59" s="104"/>
      <c r="J59" s="104"/>
      <c r="K59" s="89"/>
    </row>
    <row r="60" spans="2:11" ht="9.9499999999999993" customHeight="1" x14ac:dyDescent="0.25">
      <c r="B60" s="307"/>
      <c r="C60" s="38"/>
      <c r="D60" s="38"/>
      <c r="E60" s="104"/>
      <c r="F60" s="104"/>
      <c r="G60" s="89"/>
      <c r="H60" s="89"/>
      <c r="I60" s="104"/>
      <c r="J60" s="104"/>
      <c r="K60" s="89"/>
    </row>
    <row r="61" spans="2:11" ht="20.100000000000001" customHeight="1" x14ac:dyDescent="0.25">
      <c r="B61" s="40">
        <f>Summarys!B113</f>
        <v>2210200</v>
      </c>
      <c r="C61" s="43" t="s">
        <v>462</v>
      </c>
      <c r="D61" s="38"/>
      <c r="E61" s="104"/>
      <c r="F61" s="104"/>
      <c r="G61" s="89"/>
      <c r="H61" s="89"/>
      <c r="I61" s="104"/>
      <c r="J61" s="104"/>
      <c r="K61" s="89"/>
    </row>
    <row r="62" spans="2:11" ht="20.100000000000001" customHeight="1" x14ac:dyDescent="0.25">
      <c r="B62" s="307">
        <v>2210201</v>
      </c>
      <c r="C62" s="298" t="str">
        <f>VLOOKUP(B62,EXPENSE!C:D,2,FALSE)</f>
        <v>Electricity charges</v>
      </c>
      <c r="D62" s="38"/>
      <c r="E62" s="104">
        <v>52500</v>
      </c>
      <c r="F62" s="104">
        <v>45618</v>
      </c>
      <c r="G62" s="177">
        <f t="shared" ref="G62:G67" si="9">F62/E62</f>
        <v>0.86891428571428575</v>
      </c>
      <c r="H62" s="89"/>
      <c r="I62" s="104">
        <v>48000</v>
      </c>
      <c r="J62" s="104">
        <v>48505</v>
      </c>
      <c r="K62" s="177">
        <f t="shared" ref="K62:K63" si="10">J62/I62</f>
        <v>1.0105208333333333</v>
      </c>
    </row>
    <row r="63" spans="2:11" ht="20.100000000000001" customHeight="1" x14ac:dyDescent="0.25">
      <c r="B63" s="307">
        <v>2210202</v>
      </c>
      <c r="C63" s="298" t="str">
        <f>VLOOKUP(B63,EXPENSE!C:D,2,FALSE)</f>
        <v>Water</v>
      </c>
      <c r="D63" s="38"/>
      <c r="E63" s="104">
        <v>3840</v>
      </c>
      <c r="F63" s="104">
        <v>2377</v>
      </c>
      <c r="G63" s="177">
        <f t="shared" si="9"/>
        <v>0.61901041666666667</v>
      </c>
      <c r="H63" s="89"/>
      <c r="I63" s="104">
        <v>11000</v>
      </c>
      <c r="J63" s="104">
        <v>3200.2</v>
      </c>
      <c r="K63" s="177">
        <f t="shared" si="10"/>
        <v>0.2909272727272727</v>
      </c>
    </row>
    <row r="64" spans="2:11" ht="20.100000000000001" customHeight="1" x14ac:dyDescent="0.25">
      <c r="B64" s="485">
        <v>2210203</v>
      </c>
      <c r="C64" s="298" t="str">
        <f>VLOOKUP(B64,EXPENSE!C:D,2,FALSE)</f>
        <v>Telecommunications</v>
      </c>
      <c r="D64" s="38"/>
      <c r="E64" s="104">
        <v>1892</v>
      </c>
      <c r="F64" s="104">
        <v>811</v>
      </c>
      <c r="G64" s="177">
        <f>F64/E64</f>
        <v>0.42864693446088797</v>
      </c>
      <c r="H64" s="89"/>
      <c r="I64" s="104">
        <v>400</v>
      </c>
      <c r="J64" s="104">
        <v>105</v>
      </c>
      <c r="K64" s="177">
        <f>J64/I64</f>
        <v>0.26250000000000001</v>
      </c>
    </row>
    <row r="65" spans="2:11" ht="20.100000000000001" customHeight="1" x14ac:dyDescent="0.25">
      <c r="B65" s="484">
        <v>2210204</v>
      </c>
      <c r="C65" s="298" t="str">
        <f>VLOOKUP(B65,EXPENSE!C:D,2,FALSE)</f>
        <v>Postal Charges</v>
      </c>
      <c r="D65" s="38"/>
      <c r="E65" s="104">
        <v>500</v>
      </c>
      <c r="F65" s="104">
        <v>436</v>
      </c>
      <c r="G65" s="177">
        <f>F65/E65</f>
        <v>0.872</v>
      </c>
      <c r="H65" s="89"/>
      <c r="I65" s="104">
        <v>500</v>
      </c>
      <c r="J65" s="104">
        <v>50</v>
      </c>
      <c r="K65" s="177">
        <f>J65/I65</f>
        <v>0.1</v>
      </c>
    </row>
    <row r="66" spans="2:11" ht="20.100000000000001" customHeight="1" x14ac:dyDescent="0.25">
      <c r="B66" s="771">
        <v>2210205</v>
      </c>
      <c r="C66" s="298" t="str">
        <f>VLOOKUP(B66,EXPENSE!C:D,2,FALSE)</f>
        <v>Sanitation Charges</v>
      </c>
      <c r="D66" s="38"/>
      <c r="E66" s="104">
        <v>300204</v>
      </c>
      <c r="F66" s="104">
        <v>91755</v>
      </c>
      <c r="G66" s="177">
        <f t="shared" si="9"/>
        <v>0.30564216332893634</v>
      </c>
      <c r="H66" s="89"/>
      <c r="I66" s="104">
        <v>79000</v>
      </c>
      <c r="J66" s="104">
        <v>60277</v>
      </c>
      <c r="K66" s="177">
        <f t="shared" ref="K66:K67" si="11">J66/I66</f>
        <v>0.76300000000000001</v>
      </c>
    </row>
    <row r="67" spans="2:11" ht="20.100000000000001" customHeight="1" x14ac:dyDescent="0.25">
      <c r="B67" s="771">
        <v>2210206</v>
      </c>
      <c r="C67" s="298" t="str">
        <f>VLOOKUP(B67,EXPENSE!C:D,2,FALSE)</f>
        <v>Armed Guard and Security</v>
      </c>
      <c r="D67" s="38"/>
      <c r="E67" s="104">
        <v>1000</v>
      </c>
      <c r="F67" s="104">
        <v>0</v>
      </c>
      <c r="G67" s="177">
        <f t="shared" si="9"/>
        <v>0</v>
      </c>
      <c r="H67" s="89"/>
      <c r="I67" s="104">
        <v>1500</v>
      </c>
      <c r="J67" s="104">
        <v>180</v>
      </c>
      <c r="K67" s="177">
        <f t="shared" si="11"/>
        <v>0.12</v>
      </c>
    </row>
    <row r="68" spans="2:11" ht="5.0999999999999996" customHeight="1" x14ac:dyDescent="0.25">
      <c r="B68" s="307"/>
      <c r="C68" s="38"/>
      <c r="D68" s="38"/>
      <c r="E68" s="104"/>
      <c r="F68" s="104"/>
      <c r="G68" s="89"/>
      <c r="H68" s="89"/>
      <c r="I68" s="104"/>
      <c r="J68" s="104"/>
      <c r="K68" s="89"/>
    </row>
    <row r="69" spans="2:11" s="169" customFormat="1" ht="20.100000000000001" customHeight="1" thickBot="1" x14ac:dyDescent="0.3">
      <c r="B69" s="46"/>
      <c r="C69" s="357" t="s">
        <v>533</v>
      </c>
      <c r="D69" s="112"/>
      <c r="E69" s="118">
        <f>SUM(E62:E68)</f>
        <v>359936</v>
      </c>
      <c r="F69" s="118">
        <f>SUM(F62:F68)</f>
        <v>140997</v>
      </c>
      <c r="G69" s="358">
        <f>F69/E69</f>
        <v>0.39172797386201991</v>
      </c>
      <c r="H69" s="374"/>
      <c r="I69" s="118">
        <f>SUM(I62:I68)</f>
        <v>140400</v>
      </c>
      <c r="J69" s="118">
        <f>SUM(J62:J68)</f>
        <v>112317.2</v>
      </c>
      <c r="K69" s="358">
        <f>J69/I69</f>
        <v>0.79998005698005692</v>
      </c>
    </row>
    <row r="70" spans="2:11" ht="9.9499999999999993" customHeight="1" x14ac:dyDescent="0.25">
      <c r="B70" s="307"/>
      <c r="C70" s="38"/>
      <c r="D70" s="38"/>
      <c r="E70" s="104"/>
      <c r="F70" s="104"/>
      <c r="G70" s="89"/>
      <c r="H70" s="89"/>
      <c r="I70" s="104"/>
      <c r="J70" s="104"/>
      <c r="K70" s="89"/>
    </row>
    <row r="71" spans="2:11" ht="20.100000000000001" customHeight="1" x14ac:dyDescent="0.25">
      <c r="B71" s="40">
        <f>Summarys!B114</f>
        <v>2210300</v>
      </c>
      <c r="C71" s="43" t="s">
        <v>463</v>
      </c>
      <c r="D71" s="43"/>
      <c r="E71" s="364"/>
      <c r="F71" s="104"/>
      <c r="G71" s="89"/>
      <c r="H71" s="89"/>
      <c r="I71" s="364"/>
      <c r="J71" s="104"/>
      <c r="K71" s="89"/>
    </row>
    <row r="72" spans="2:11" ht="20.100000000000001" customHeight="1" x14ac:dyDescent="0.25">
      <c r="B72" s="771">
        <v>2210301</v>
      </c>
      <c r="C72" s="298" t="str">
        <f>VLOOKUP(B72,EXPENSE!C:D,2,FALSE)</f>
        <v>Cleaning Materials</v>
      </c>
      <c r="D72" s="38"/>
      <c r="E72" s="104">
        <v>3000</v>
      </c>
      <c r="F72" s="104">
        <v>1558.2</v>
      </c>
      <c r="G72" s="177">
        <f>F72/E72</f>
        <v>0.51939999999999997</v>
      </c>
      <c r="H72" s="89"/>
      <c r="I72" s="104">
        <v>3000</v>
      </c>
      <c r="J72" s="104">
        <v>345</v>
      </c>
      <c r="K72" s="177">
        <f>J72/I72</f>
        <v>0.115</v>
      </c>
    </row>
    <row r="73" spans="2:11" ht="5.0999999999999996" customHeight="1" x14ac:dyDescent="0.25">
      <c r="B73" s="307"/>
      <c r="C73" s="38"/>
      <c r="D73" s="38"/>
      <c r="E73" s="104"/>
      <c r="F73" s="104"/>
      <c r="G73" s="89"/>
      <c r="H73" s="89"/>
      <c r="I73" s="104"/>
      <c r="J73" s="104"/>
      <c r="K73" s="89"/>
    </row>
    <row r="74" spans="2:11" s="169" customFormat="1" ht="20.100000000000001" customHeight="1" thickBot="1" x14ac:dyDescent="0.3">
      <c r="B74" s="46"/>
      <c r="C74" s="357" t="s">
        <v>533</v>
      </c>
      <c r="D74" s="112"/>
      <c r="E74" s="118">
        <f>SUM(E72:E73)</f>
        <v>3000</v>
      </c>
      <c r="F74" s="118">
        <f>SUM(F72:F73)</f>
        <v>1558.2</v>
      </c>
      <c r="G74" s="358">
        <f>F74/E74</f>
        <v>0.51939999999999997</v>
      </c>
      <c r="H74" s="374"/>
      <c r="I74" s="118">
        <f>SUM(I72:I73)</f>
        <v>3000</v>
      </c>
      <c r="J74" s="118">
        <f>SUM(J72:J73)</f>
        <v>345</v>
      </c>
      <c r="K74" s="358">
        <f>J74/I74</f>
        <v>0.115</v>
      </c>
    </row>
    <row r="75" spans="2:11" ht="9.9499999999999993" customHeight="1" x14ac:dyDescent="0.25">
      <c r="B75" s="307"/>
      <c r="C75" s="38"/>
      <c r="D75" s="38"/>
      <c r="E75" s="104"/>
      <c r="F75" s="104"/>
      <c r="G75" s="89"/>
      <c r="H75" s="89"/>
      <c r="I75" s="104"/>
      <c r="J75" s="104"/>
      <c r="K75" s="89"/>
    </row>
    <row r="76" spans="2:11" ht="20.100000000000001" customHeight="1" x14ac:dyDescent="0.25">
      <c r="B76" s="40">
        <f>Summarys!B115</f>
        <v>2210400</v>
      </c>
      <c r="C76" s="43" t="s">
        <v>464</v>
      </c>
      <c r="D76" s="38"/>
      <c r="E76" s="104"/>
      <c r="F76" s="104"/>
      <c r="G76" s="89"/>
      <c r="H76" s="89"/>
      <c r="I76" s="104"/>
      <c r="J76" s="104"/>
      <c r="K76" s="89"/>
    </row>
    <row r="77" spans="2:11" ht="20.100000000000001" customHeight="1" x14ac:dyDescent="0.25">
      <c r="B77" s="750">
        <v>2210404</v>
      </c>
      <c r="C77" s="298" t="str">
        <f>VLOOKUP(B77,EXPENSE!C:D,2,FALSE)</f>
        <v>Hotel Accommodations</v>
      </c>
      <c r="D77" s="38"/>
      <c r="E77" s="104">
        <v>0</v>
      </c>
      <c r="F77" s="104">
        <v>0</v>
      </c>
      <c r="G77" s="177" t="s">
        <v>1801</v>
      </c>
      <c r="H77" s="89"/>
      <c r="I77" s="104">
        <v>19000</v>
      </c>
      <c r="J77" s="104">
        <v>8492.77</v>
      </c>
      <c r="K77" s="177">
        <f>J77/I77</f>
        <v>0.44698789473684214</v>
      </c>
    </row>
    <row r="78" spans="2:11" ht="5.0999999999999996" customHeight="1" x14ac:dyDescent="0.25">
      <c r="B78" s="307"/>
      <c r="C78" s="38"/>
      <c r="D78" s="38"/>
      <c r="E78" s="104"/>
      <c r="F78" s="104"/>
      <c r="G78" s="89"/>
      <c r="H78" s="89"/>
      <c r="I78" s="104"/>
      <c r="J78" s="104"/>
      <c r="K78" s="89"/>
    </row>
    <row r="79" spans="2:11" s="169" customFormat="1" ht="20.100000000000001" customHeight="1" thickBot="1" x14ac:dyDescent="0.3">
      <c r="B79" s="46"/>
      <c r="C79" s="357" t="s">
        <v>533</v>
      </c>
      <c r="D79" s="112"/>
      <c r="E79" s="118">
        <f>SUM(E77:E78)</f>
        <v>0</v>
      </c>
      <c r="F79" s="118">
        <f>SUM(F77:F78)</f>
        <v>0</v>
      </c>
      <c r="G79" s="358" t="s">
        <v>1801</v>
      </c>
      <c r="H79" s="374"/>
      <c r="I79" s="118">
        <f>SUM(I77:I78)</f>
        <v>19000</v>
      </c>
      <c r="J79" s="118">
        <f>SUM(J77:J78)</f>
        <v>8492.77</v>
      </c>
      <c r="K79" s="358">
        <f>J79/I79</f>
        <v>0.44698789473684214</v>
      </c>
    </row>
    <row r="80" spans="2:11" ht="9.9499999999999993" customHeight="1" x14ac:dyDescent="0.25">
      <c r="B80" s="307"/>
      <c r="C80" s="38"/>
      <c r="D80" s="38"/>
      <c r="E80" s="104"/>
      <c r="F80" s="104"/>
      <c r="G80" s="89"/>
      <c r="H80" s="89"/>
      <c r="I80" s="104"/>
      <c r="J80" s="104"/>
      <c r="K80" s="89"/>
    </row>
    <row r="81" spans="2:11" ht="20.100000000000001" customHeight="1" x14ac:dyDescent="0.25">
      <c r="B81" s="40">
        <f>Summarys!B116</f>
        <v>2210500</v>
      </c>
      <c r="C81" s="43" t="s">
        <v>465</v>
      </c>
      <c r="D81" s="38"/>
      <c r="E81" s="104"/>
      <c r="F81" s="104"/>
      <c r="G81" s="89"/>
      <c r="H81" s="89"/>
      <c r="I81" s="104"/>
      <c r="J81" s="104"/>
      <c r="K81" s="89"/>
    </row>
    <row r="82" spans="2:11" ht="20.100000000000001" customHeight="1" x14ac:dyDescent="0.25">
      <c r="B82" s="307">
        <v>2210502</v>
      </c>
      <c r="C82" s="298" t="str">
        <f>VLOOKUP(B82,EXPENSE!C:D,2,FALSE)</f>
        <v>Maintenance &amp; Repairs - Official Vehicles</v>
      </c>
      <c r="D82" s="38"/>
      <c r="E82" s="104">
        <v>56775</v>
      </c>
      <c r="F82" s="104">
        <v>37412.699999999997</v>
      </c>
      <c r="G82" s="177">
        <f t="shared" ref="G82:G86" si="12">F82/E82</f>
        <v>0.65896433289299861</v>
      </c>
      <c r="H82" s="89"/>
      <c r="I82" s="104">
        <v>85000</v>
      </c>
      <c r="J82" s="104">
        <v>93374.55</v>
      </c>
      <c r="K82" s="177">
        <f t="shared" ref="K82:K86" si="13">J82/I82</f>
        <v>1.0985241176470588</v>
      </c>
    </row>
    <row r="83" spans="2:11" ht="20.100000000000001" customHeight="1" x14ac:dyDescent="0.25">
      <c r="B83" s="307">
        <v>2210503</v>
      </c>
      <c r="C83" s="298" t="str">
        <f>VLOOKUP(B83,EXPENSE!C:D,2,FALSE)</f>
        <v>Fuel &amp; Lubricants - Official Vehicles</v>
      </c>
      <c r="D83" s="38"/>
      <c r="E83" s="104">
        <v>58389</v>
      </c>
      <c r="F83" s="104">
        <v>23653.5</v>
      </c>
      <c r="G83" s="177">
        <f t="shared" si="12"/>
        <v>0.40510198838822381</v>
      </c>
      <c r="H83" s="89"/>
      <c r="I83" s="104">
        <v>31000</v>
      </c>
      <c r="J83" s="104">
        <v>30250</v>
      </c>
      <c r="K83" s="177">
        <f t="shared" si="13"/>
        <v>0.97580645161290325</v>
      </c>
    </row>
    <row r="84" spans="2:11" ht="20.100000000000001" customHeight="1" x14ac:dyDescent="0.25">
      <c r="B84" s="307">
        <v>2210505</v>
      </c>
      <c r="C84" s="298" t="str">
        <f>VLOOKUP(B84,EXPENSE!C:D,2,FALSE)</f>
        <v>Running Cost - Official Vehicles</v>
      </c>
      <c r="D84" s="38"/>
      <c r="E84" s="104">
        <v>102180</v>
      </c>
      <c r="F84" s="104">
        <v>79379.75</v>
      </c>
      <c r="G84" s="177">
        <f t="shared" si="12"/>
        <v>0.77686191035427676</v>
      </c>
      <c r="H84" s="89"/>
      <c r="I84" s="104">
        <v>55000</v>
      </c>
      <c r="J84" s="104">
        <v>78937</v>
      </c>
      <c r="K84" s="177">
        <f t="shared" si="13"/>
        <v>1.4352181818181817</v>
      </c>
    </row>
    <row r="85" spans="2:11" ht="20.100000000000001" customHeight="1" x14ac:dyDescent="0.25">
      <c r="B85" s="750">
        <v>2210509</v>
      </c>
      <c r="C85" s="298" t="str">
        <f>VLOOKUP(B85,EXPENSE!C:D,2,FALSE)</f>
        <v>Other Travel &amp; Transportation</v>
      </c>
      <c r="D85" s="38"/>
      <c r="E85" s="104">
        <v>17000</v>
      </c>
      <c r="F85" s="104">
        <v>18652.14</v>
      </c>
      <c r="G85" s="177">
        <f t="shared" si="12"/>
        <v>1.097184705882353</v>
      </c>
      <c r="H85" s="89"/>
      <c r="I85" s="104">
        <v>24000</v>
      </c>
      <c r="J85" s="104">
        <v>14803</v>
      </c>
      <c r="K85" s="177">
        <f t="shared" si="13"/>
        <v>0.61679166666666663</v>
      </c>
    </row>
    <row r="86" spans="2:11" ht="20.100000000000001" customHeight="1" x14ac:dyDescent="0.25">
      <c r="B86" s="753">
        <v>2210512</v>
      </c>
      <c r="C86" s="298" t="str">
        <f>VLOOKUP(B86,EXPENSE!C:D,2,FALSE)</f>
        <v>Mileage Allowance</v>
      </c>
      <c r="D86" s="38"/>
      <c r="E86" s="104">
        <v>500</v>
      </c>
      <c r="F86" s="104">
        <v>2507</v>
      </c>
      <c r="G86" s="177">
        <f t="shared" si="12"/>
        <v>5.0140000000000002</v>
      </c>
      <c r="H86" s="89"/>
      <c r="I86" s="104">
        <v>2000</v>
      </c>
      <c r="J86" s="104">
        <v>0</v>
      </c>
      <c r="K86" s="177">
        <f t="shared" si="13"/>
        <v>0</v>
      </c>
    </row>
    <row r="87" spans="2:11" ht="5.0999999999999996" customHeight="1" x14ac:dyDescent="0.25">
      <c r="B87" s="307"/>
      <c r="C87" s="38"/>
      <c r="D87" s="38"/>
      <c r="E87" s="104">
        <v>0</v>
      </c>
      <c r="F87" s="104"/>
      <c r="G87" s="89"/>
      <c r="H87" s="89"/>
      <c r="I87" s="104">
        <v>0</v>
      </c>
      <c r="J87" s="104"/>
      <c r="K87" s="89"/>
    </row>
    <row r="88" spans="2:11" s="169" customFormat="1" ht="20.100000000000001" customHeight="1" thickBot="1" x14ac:dyDescent="0.3">
      <c r="B88" s="46"/>
      <c r="C88" s="357" t="s">
        <v>533</v>
      </c>
      <c r="D88" s="112"/>
      <c r="E88" s="118">
        <f>SUM(E82:E87)</f>
        <v>234844</v>
      </c>
      <c r="F88" s="118">
        <f>SUM(F82:F87)</f>
        <v>161605.09000000003</v>
      </c>
      <c r="G88" s="358">
        <f>F88/E88</f>
        <v>0.68813804057161365</v>
      </c>
      <c r="H88" s="374"/>
      <c r="I88" s="118">
        <f>SUM(I82:I87)</f>
        <v>197000</v>
      </c>
      <c r="J88" s="118">
        <f>SUM(J82:J87)</f>
        <v>217364.55</v>
      </c>
      <c r="K88" s="358">
        <f>J88/I88</f>
        <v>1.103373350253807</v>
      </c>
    </row>
    <row r="89" spans="2:11" ht="9.9499999999999993" customHeight="1" x14ac:dyDescent="0.25">
      <c r="B89" s="307"/>
      <c r="C89" s="38"/>
      <c r="D89" s="38"/>
      <c r="E89" s="104"/>
      <c r="F89" s="104"/>
      <c r="G89" s="89"/>
      <c r="H89" s="89"/>
      <c r="I89" s="104"/>
      <c r="J89" s="104"/>
      <c r="K89" s="89"/>
    </row>
    <row r="90" spans="2:11" ht="20.100000000000001" customHeight="1" x14ac:dyDescent="0.25">
      <c r="B90" s="40">
        <f>Summarys!B117</f>
        <v>2210600</v>
      </c>
      <c r="C90" s="43" t="s">
        <v>466</v>
      </c>
      <c r="D90" s="38"/>
      <c r="E90" s="104"/>
      <c r="F90" s="104"/>
      <c r="G90" s="89"/>
      <c r="H90" s="89"/>
      <c r="I90" s="104"/>
      <c r="J90" s="104"/>
      <c r="K90" s="89"/>
    </row>
    <row r="91" spans="2:11" ht="20.100000000000001" customHeight="1" x14ac:dyDescent="0.25">
      <c r="B91" s="505">
        <v>2210601</v>
      </c>
      <c r="C91" s="298" t="str">
        <f>VLOOKUP(B91,EXPENSE!C:D,2,FALSE)</f>
        <v>Roads, Driveways &amp; Grounds</v>
      </c>
      <c r="D91" s="38"/>
      <c r="E91" s="104">
        <v>2000</v>
      </c>
      <c r="F91" s="104">
        <v>0</v>
      </c>
      <c r="G91" s="177">
        <f>F91/E91</f>
        <v>0</v>
      </c>
      <c r="H91" s="89"/>
      <c r="I91" s="104">
        <v>10000</v>
      </c>
      <c r="J91" s="104">
        <v>0</v>
      </c>
      <c r="K91" s="177">
        <f>J91/I91</f>
        <v>0</v>
      </c>
    </row>
    <row r="92" spans="2:11" ht="20.100000000000001" customHeight="1" x14ac:dyDescent="0.25">
      <c r="B92" s="505">
        <v>2210602</v>
      </c>
      <c r="C92" s="298" t="str">
        <f>VLOOKUP(B92,EXPENSE!C:D,2,FALSE)</f>
        <v>Repairs of Residential Buildings</v>
      </c>
      <c r="D92" s="38"/>
      <c r="E92" s="104">
        <v>31120</v>
      </c>
      <c r="F92" s="104">
        <v>1690</v>
      </c>
      <c r="G92" s="177">
        <f>F92/E92</f>
        <v>5.4305912596401031E-2</v>
      </c>
      <c r="H92" s="89"/>
      <c r="I92" s="104">
        <v>25500</v>
      </c>
      <c r="J92" s="104">
        <v>22617</v>
      </c>
      <c r="K92" s="177">
        <f>J92/I92</f>
        <v>0.88694117647058823</v>
      </c>
    </row>
    <row r="93" spans="2:11" ht="20.100000000000001" customHeight="1" x14ac:dyDescent="0.25">
      <c r="B93" s="771">
        <v>2210603</v>
      </c>
      <c r="C93" s="298" t="str">
        <f>VLOOKUP(B93,EXPENSE!C:D,2,FALSE)</f>
        <v>Repairs of Office Buildings</v>
      </c>
      <c r="D93" s="38"/>
      <c r="E93" s="104">
        <v>59083</v>
      </c>
      <c r="F93" s="104">
        <v>32128.75</v>
      </c>
      <c r="G93" s="177">
        <f t="shared" ref="G93:G100" si="14">F93/E93</f>
        <v>0.54379009190460881</v>
      </c>
      <c r="H93" s="89"/>
      <c r="I93" s="104">
        <v>14800</v>
      </c>
      <c r="J93" s="104">
        <v>2759.5</v>
      </c>
      <c r="K93" s="177">
        <f t="shared" ref="K93" si="15">J93/I93</f>
        <v>0.1864527027027027</v>
      </c>
    </row>
    <row r="94" spans="2:11" ht="20.100000000000001" customHeight="1" x14ac:dyDescent="0.25">
      <c r="B94" s="784">
        <v>2210604</v>
      </c>
      <c r="C94" s="298" t="str">
        <f>VLOOKUP(B94,EXPENSE!C:D,2,FALSE)</f>
        <v>Maintenance of Furniture &amp; Fixtures</v>
      </c>
      <c r="D94" s="38"/>
      <c r="E94" s="104">
        <v>500</v>
      </c>
      <c r="F94" s="104">
        <v>0</v>
      </c>
      <c r="G94" s="177">
        <f>F94/E94</f>
        <v>0</v>
      </c>
      <c r="H94" s="89"/>
      <c r="I94" s="104">
        <v>20500</v>
      </c>
      <c r="J94" s="104">
        <v>2233</v>
      </c>
      <c r="K94" s="177">
        <f>J94/I94</f>
        <v>0.10892682926829268</v>
      </c>
    </row>
    <row r="95" spans="2:11" ht="20.100000000000001" customHeight="1" x14ac:dyDescent="0.25">
      <c r="B95" s="784">
        <v>2210606</v>
      </c>
      <c r="C95" s="298" t="str">
        <f>VLOOKUP(B95,EXPENSE!C:D,2,FALSE)</f>
        <v>Maintenance of General Equipment</v>
      </c>
      <c r="D95" s="38"/>
      <c r="E95" s="104">
        <v>13640</v>
      </c>
      <c r="F95" s="104">
        <v>2035</v>
      </c>
      <c r="G95" s="177">
        <f t="shared" ref="G95" si="16">F95/E95</f>
        <v>0.14919354838709678</v>
      </c>
      <c r="H95" s="89"/>
      <c r="I95" s="104">
        <v>23000</v>
      </c>
      <c r="J95" s="104">
        <v>8858.75</v>
      </c>
      <c r="K95" s="177">
        <f t="shared" ref="K95" si="17">J95/I95</f>
        <v>0.38516304347826086</v>
      </c>
    </row>
    <row r="96" spans="2:11" ht="20.100000000000001" customHeight="1" x14ac:dyDescent="0.25">
      <c r="B96" s="938">
        <v>2210607</v>
      </c>
      <c r="C96" s="298" t="str">
        <f>VLOOKUP(B96,EXPENSE!C:D,2,FALSE)</f>
        <v>Minor Repairs of Schools/Colleges</v>
      </c>
      <c r="D96" s="38"/>
      <c r="E96" s="104">
        <v>28000</v>
      </c>
      <c r="F96" s="104">
        <v>9167</v>
      </c>
      <c r="G96" s="177">
        <f t="shared" ref="G96" si="18">F96/E96</f>
        <v>0.32739285714285715</v>
      </c>
      <c r="H96" s="89"/>
      <c r="I96" s="104">
        <v>0</v>
      </c>
      <c r="J96" s="104">
        <v>0</v>
      </c>
      <c r="K96" s="177" t="s">
        <v>1801</v>
      </c>
    </row>
    <row r="97" spans="2:11" ht="20.100000000000001" customHeight="1" x14ac:dyDescent="0.25">
      <c r="B97" s="784">
        <v>2210611</v>
      </c>
      <c r="C97" s="298" t="str">
        <f>VLOOKUP(B97,EXPENSE!C:D,2,FALSE)</f>
        <v>Markets</v>
      </c>
      <c r="D97" s="38"/>
      <c r="E97" s="104">
        <v>5000</v>
      </c>
      <c r="F97" s="104">
        <v>0</v>
      </c>
      <c r="G97" s="177">
        <f>F97/E97</f>
        <v>0</v>
      </c>
      <c r="H97" s="89"/>
      <c r="I97" s="104">
        <v>15000</v>
      </c>
      <c r="J97" s="104">
        <v>7433.9</v>
      </c>
      <c r="K97" s="177">
        <f>J97/I97</f>
        <v>0.49559333333333333</v>
      </c>
    </row>
    <row r="98" spans="2:11" ht="20.100000000000001" customHeight="1" x14ac:dyDescent="0.25">
      <c r="B98" s="784">
        <v>2210613</v>
      </c>
      <c r="C98" s="298" t="str">
        <f>VLOOKUP(B98,EXPENSE!C:D,2,FALSE)</f>
        <v>Schools/Nurseries</v>
      </c>
      <c r="D98" s="38"/>
      <c r="E98" s="104">
        <v>0</v>
      </c>
      <c r="F98" s="104">
        <v>0</v>
      </c>
      <c r="G98" s="177" t="s">
        <v>1801</v>
      </c>
      <c r="H98" s="89"/>
      <c r="I98" s="104">
        <v>5000</v>
      </c>
      <c r="J98" s="104">
        <v>0</v>
      </c>
      <c r="K98" s="177">
        <f t="shared" ref="K98:K100" si="19">J98/I98</f>
        <v>0</v>
      </c>
    </row>
    <row r="99" spans="2:11" ht="20.100000000000001" customHeight="1" x14ac:dyDescent="0.25">
      <c r="B99" s="771">
        <v>2210616</v>
      </c>
      <c r="C99" s="298" t="s">
        <v>1847</v>
      </c>
      <c r="D99" s="38"/>
      <c r="E99" s="104">
        <v>115000</v>
      </c>
      <c r="F99" s="104">
        <v>310500</v>
      </c>
      <c r="G99" s="177">
        <f t="shared" si="14"/>
        <v>2.7</v>
      </c>
      <c r="H99" s="89"/>
      <c r="I99" s="104">
        <v>427000</v>
      </c>
      <c r="J99" s="104">
        <v>310500</v>
      </c>
      <c r="K99" s="177">
        <f t="shared" si="19"/>
        <v>0.72716627634660425</v>
      </c>
    </row>
    <row r="100" spans="2:11" ht="20.100000000000001" customHeight="1" x14ac:dyDescent="0.25">
      <c r="B100" s="527">
        <v>2210617</v>
      </c>
      <c r="C100" s="298" t="str">
        <f>VLOOKUP(B100,EXPENSE!C:D,2,FALSE)</f>
        <v>Street Lights/Traffic Lights</v>
      </c>
      <c r="D100" s="38"/>
      <c r="E100" s="104">
        <v>57364</v>
      </c>
      <c r="F100" s="104">
        <v>8490</v>
      </c>
      <c r="G100" s="177">
        <f t="shared" si="14"/>
        <v>0.14800223136461893</v>
      </c>
      <c r="H100" s="89"/>
      <c r="I100" s="104">
        <v>31500</v>
      </c>
      <c r="J100" s="104">
        <v>13693.25</v>
      </c>
      <c r="K100" s="177">
        <f t="shared" si="19"/>
        <v>0.43470634920634921</v>
      </c>
    </row>
    <row r="101" spans="2:11" ht="5.0999999999999996" customHeight="1" x14ac:dyDescent="0.25">
      <c r="B101" s="307"/>
      <c r="C101" s="38"/>
      <c r="D101" s="38"/>
      <c r="E101" s="104"/>
      <c r="F101" s="104"/>
      <c r="G101" s="89"/>
      <c r="H101" s="89"/>
      <c r="I101" s="104"/>
      <c r="J101" s="104"/>
      <c r="K101" s="89"/>
    </row>
    <row r="102" spans="2:11" s="169" customFormat="1" ht="20.100000000000001" customHeight="1" thickBot="1" x14ac:dyDescent="0.3">
      <c r="B102" s="46"/>
      <c r="C102" s="357" t="s">
        <v>533</v>
      </c>
      <c r="D102" s="112"/>
      <c r="E102" s="118">
        <f>SUM(E91:E101)</f>
        <v>311707</v>
      </c>
      <c r="F102" s="118">
        <f>SUM(F91:F101)</f>
        <v>364010.75</v>
      </c>
      <c r="G102" s="358">
        <f>F102/E102</f>
        <v>1.1677978037066861</v>
      </c>
      <c r="H102" s="374"/>
      <c r="I102" s="118">
        <f>SUM(I91:I101)</f>
        <v>572300</v>
      </c>
      <c r="J102" s="118">
        <f>SUM(J91:J101)</f>
        <v>368095.4</v>
      </c>
      <c r="K102" s="358">
        <f>J102/I102</f>
        <v>0.64318609121090342</v>
      </c>
    </row>
    <row r="103" spans="2:11" ht="9.9499999999999993" customHeight="1" x14ac:dyDescent="0.25">
      <c r="B103" s="307"/>
      <c r="C103" s="38"/>
      <c r="D103" s="38"/>
      <c r="E103" s="104"/>
      <c r="F103" s="104"/>
      <c r="G103" s="89"/>
      <c r="H103" s="89"/>
      <c r="I103" s="104"/>
      <c r="J103" s="104"/>
      <c r="K103" s="89"/>
    </row>
    <row r="104" spans="2:11" ht="20.100000000000001" customHeight="1" x14ac:dyDescent="0.25">
      <c r="B104" s="40">
        <f>Summarys!B118</f>
        <v>2210700</v>
      </c>
      <c r="C104" s="43" t="s">
        <v>467</v>
      </c>
      <c r="D104" s="38"/>
      <c r="E104" s="104"/>
      <c r="F104" s="104"/>
      <c r="G104" s="89"/>
      <c r="H104" s="89"/>
      <c r="I104" s="104"/>
      <c r="J104" s="104"/>
      <c r="K104" s="89"/>
    </row>
    <row r="105" spans="2:11" ht="20.100000000000001" customHeight="1" x14ac:dyDescent="0.25">
      <c r="B105" s="307">
        <v>2210701</v>
      </c>
      <c r="C105" s="298" t="str">
        <f>VLOOKUP(B105,EXPENSE!C:D,2,FALSE)</f>
        <v>Training Materials</v>
      </c>
      <c r="D105" s="38"/>
      <c r="E105" s="104">
        <v>2500</v>
      </c>
      <c r="F105" s="104">
        <v>0</v>
      </c>
      <c r="G105" s="177">
        <f t="shared" ref="G105:G112" si="20">F105/E105</f>
        <v>0</v>
      </c>
      <c r="H105" s="89"/>
      <c r="I105" s="104">
        <v>11000</v>
      </c>
      <c r="J105" s="104">
        <v>0</v>
      </c>
      <c r="K105" s="177">
        <f t="shared" ref="K105:K106" si="21">J105/I105</f>
        <v>0</v>
      </c>
    </row>
    <row r="106" spans="2:11" ht="20.100000000000001" customHeight="1" x14ac:dyDescent="0.25">
      <c r="B106" s="771">
        <v>2210702</v>
      </c>
      <c r="C106" s="298" t="str">
        <f>VLOOKUP(B106,EXPENSE!C:D,2,FALSE)</f>
        <v>Visits, Conferences / Seminars (Local)</v>
      </c>
      <c r="D106" s="38"/>
      <c r="E106" s="104">
        <v>116626</v>
      </c>
      <c r="F106" s="104">
        <v>69832.5</v>
      </c>
      <c r="G106" s="177">
        <f t="shared" ref="G106:G107" si="22">F106/E106</f>
        <v>0.59877300087459062</v>
      </c>
      <c r="H106" s="89"/>
      <c r="I106" s="104">
        <v>125000</v>
      </c>
      <c r="J106" s="104">
        <v>116510.6</v>
      </c>
      <c r="K106" s="177">
        <f t="shared" si="21"/>
        <v>0.93208480000000005</v>
      </c>
    </row>
    <row r="107" spans="2:11" ht="20.100000000000001" customHeight="1" x14ac:dyDescent="0.25">
      <c r="B107" s="938">
        <v>2210705</v>
      </c>
      <c r="C107" s="298" t="str">
        <f>VLOOKUP(B107,EXPENSE!C:D,2,FALSE)</f>
        <v>Hotel Accommodation</v>
      </c>
      <c r="D107" s="38"/>
      <c r="E107" s="104">
        <v>14000</v>
      </c>
      <c r="F107" s="104">
        <v>15960</v>
      </c>
      <c r="G107" s="177">
        <f t="shared" si="22"/>
        <v>1.1399999999999999</v>
      </c>
      <c r="H107" s="89"/>
      <c r="I107" s="104">
        <v>0</v>
      </c>
      <c r="J107" s="104">
        <v>0</v>
      </c>
      <c r="K107" s="177" t="s">
        <v>1801</v>
      </c>
    </row>
    <row r="108" spans="2:11" ht="20.100000000000001" customHeight="1" x14ac:dyDescent="0.25">
      <c r="B108" s="307">
        <v>2210706</v>
      </c>
      <c r="C108" s="298" t="str">
        <f>VLOOKUP(B108,EXPENSE!C:D,2,FALSE)</f>
        <v>Library &amp; Subscription</v>
      </c>
      <c r="D108" s="38"/>
      <c r="E108" s="104">
        <v>1000</v>
      </c>
      <c r="F108" s="104">
        <v>812.5</v>
      </c>
      <c r="G108" s="177">
        <f>F108/E108</f>
        <v>0.8125</v>
      </c>
      <c r="H108" s="89"/>
      <c r="I108" s="104">
        <v>7000</v>
      </c>
      <c r="J108" s="104">
        <v>580</v>
      </c>
      <c r="K108" s="177">
        <f>J108/I108</f>
        <v>8.2857142857142851E-2</v>
      </c>
    </row>
    <row r="109" spans="2:11" ht="20.100000000000001" customHeight="1" x14ac:dyDescent="0.25">
      <c r="B109" s="784">
        <v>2210708</v>
      </c>
      <c r="C109" s="298" t="str">
        <f>VLOOKUP(B109,EXPENSE!C:D,2,FALSE)</f>
        <v>Refreshments</v>
      </c>
      <c r="D109" s="38"/>
      <c r="E109" s="104">
        <v>82180</v>
      </c>
      <c r="F109" s="104">
        <v>60524</v>
      </c>
      <c r="G109" s="177">
        <f t="shared" ref="G109" si="23">F109/E109</f>
        <v>0.73648089559503527</v>
      </c>
      <c r="H109" s="89"/>
      <c r="I109" s="104">
        <v>55000</v>
      </c>
      <c r="J109" s="104">
        <v>40487.949999999997</v>
      </c>
      <c r="K109" s="177">
        <f t="shared" ref="K109:K110" si="24">J109/I109</f>
        <v>0.73614454545454544</v>
      </c>
    </row>
    <row r="110" spans="2:11" ht="20.100000000000001" customHeight="1" x14ac:dyDescent="0.25">
      <c r="B110" s="505">
        <v>2210709</v>
      </c>
      <c r="C110" s="298" t="str">
        <f>VLOOKUP(B110,EXPENSE!C:D,2,FALSE)</f>
        <v>Seminars/Conferences/Workshops/Meetings Expenses</v>
      </c>
      <c r="D110" s="38"/>
      <c r="E110" s="104">
        <v>104270</v>
      </c>
      <c r="F110" s="104">
        <v>72227.95</v>
      </c>
      <c r="G110" s="177">
        <f t="shared" si="20"/>
        <v>0.69270116044883467</v>
      </c>
      <c r="H110" s="89"/>
      <c r="I110" s="104">
        <v>70000</v>
      </c>
      <c r="J110" s="104">
        <v>76046.5</v>
      </c>
      <c r="K110" s="177">
        <f t="shared" si="24"/>
        <v>1.0863785714285714</v>
      </c>
    </row>
    <row r="111" spans="2:11" ht="20.100000000000001" customHeight="1" x14ac:dyDescent="0.25">
      <c r="B111" s="753">
        <v>2210710</v>
      </c>
      <c r="C111" s="298" t="str">
        <f>VLOOKUP(B111,EXPENSE!C:D,2,FALSE)</f>
        <v>Staff Development/Capacity Building</v>
      </c>
      <c r="D111" s="38"/>
      <c r="E111" s="104">
        <v>15000</v>
      </c>
      <c r="F111" s="104">
        <v>6325</v>
      </c>
      <c r="G111" s="177">
        <f>F111/E111</f>
        <v>0.42166666666666669</v>
      </c>
      <c r="H111" s="89"/>
      <c r="I111" s="104">
        <v>20000</v>
      </c>
      <c r="J111" s="104">
        <v>612</v>
      </c>
      <c r="K111" s="177">
        <f>J111/I111</f>
        <v>3.0599999999999999E-2</v>
      </c>
    </row>
    <row r="112" spans="2:11" ht="20.100000000000001" customHeight="1" x14ac:dyDescent="0.25">
      <c r="B112" s="752">
        <v>2210711</v>
      </c>
      <c r="C112" s="298" t="str">
        <f>VLOOKUP(B112,EXPENSE!C:D,2,FALSE)</f>
        <v>Public Education &amp; Sensitization</v>
      </c>
      <c r="D112" s="38"/>
      <c r="E112" s="104">
        <v>65977</v>
      </c>
      <c r="F112" s="104">
        <v>15172</v>
      </c>
      <c r="G112" s="177">
        <f t="shared" si="20"/>
        <v>0.22995892507995211</v>
      </c>
      <c r="H112" s="89"/>
      <c r="I112" s="104">
        <v>60000</v>
      </c>
      <c r="J112" s="104">
        <v>57801.5</v>
      </c>
      <c r="K112" s="177">
        <f t="shared" ref="K112" si="25">J112/I112</f>
        <v>0.96335833333333332</v>
      </c>
    </row>
    <row r="113" spans="2:11" ht="5.0999999999999996" customHeight="1" x14ac:dyDescent="0.25">
      <c r="B113" s="307"/>
      <c r="C113" s="38"/>
      <c r="D113" s="38"/>
      <c r="E113" s="104"/>
      <c r="F113" s="104"/>
      <c r="G113" s="89"/>
      <c r="H113" s="89"/>
      <c r="I113" s="104"/>
      <c r="J113" s="104"/>
      <c r="K113" s="89"/>
    </row>
    <row r="114" spans="2:11" s="169" customFormat="1" ht="20.100000000000001" customHeight="1" thickBot="1" x14ac:dyDescent="0.3">
      <c r="B114" s="46"/>
      <c r="C114" s="357" t="s">
        <v>533</v>
      </c>
      <c r="D114" s="112"/>
      <c r="E114" s="118">
        <f>SUM(E105:E113)</f>
        <v>401553</v>
      </c>
      <c r="F114" s="118">
        <f>SUM(F105:F113)</f>
        <v>240853.95</v>
      </c>
      <c r="G114" s="358">
        <f>F114/E114</f>
        <v>0.59980612770916919</v>
      </c>
      <c r="H114" s="374"/>
      <c r="I114" s="118">
        <f>SUM(I105:I113)</f>
        <v>348000</v>
      </c>
      <c r="J114" s="118">
        <f>SUM(J105:J113)</f>
        <v>292038.55</v>
      </c>
      <c r="K114" s="358">
        <f>J114/I114</f>
        <v>0.8391912356321839</v>
      </c>
    </row>
    <row r="115" spans="2:11" ht="9.9499999999999993" customHeight="1" x14ac:dyDescent="0.25">
      <c r="B115" s="307"/>
      <c r="C115" s="38"/>
      <c r="D115" s="38"/>
      <c r="E115" s="104"/>
      <c r="F115" s="104"/>
      <c r="G115" s="89"/>
      <c r="H115" s="89"/>
      <c r="I115" s="104"/>
      <c r="J115" s="104"/>
      <c r="K115" s="89"/>
    </row>
    <row r="116" spans="2:11" ht="20.100000000000001" customHeight="1" x14ac:dyDescent="0.25">
      <c r="B116" s="40">
        <f>Summarys!B119</f>
        <v>2210800</v>
      </c>
      <c r="C116" s="43" t="s">
        <v>468</v>
      </c>
      <c r="D116" s="38"/>
      <c r="E116" s="104"/>
      <c r="F116" s="104"/>
      <c r="G116" s="89"/>
      <c r="H116" s="89"/>
      <c r="I116" s="104"/>
      <c r="J116" s="104"/>
      <c r="K116" s="89"/>
    </row>
    <row r="117" spans="2:11" ht="20.100000000000001" customHeight="1" x14ac:dyDescent="0.25">
      <c r="B117" s="771">
        <v>2210801</v>
      </c>
      <c r="C117" s="298" t="str">
        <f>VLOOKUP(B117,EXPENSE!C:D,2,FALSE)</f>
        <v>Local Consultants Fees</v>
      </c>
      <c r="D117" s="38"/>
      <c r="E117" s="104">
        <v>90520</v>
      </c>
      <c r="F117" s="104">
        <v>85360.37</v>
      </c>
      <c r="G117" s="177">
        <f t="shared" ref="G117" si="26">F117/E117</f>
        <v>0.94300011047282362</v>
      </c>
      <c r="H117" s="89"/>
      <c r="I117" s="104">
        <v>0</v>
      </c>
      <c r="J117" s="104">
        <v>0</v>
      </c>
      <c r="K117" s="177" t="s">
        <v>1801</v>
      </c>
    </row>
    <row r="118" spans="2:11" ht="5.0999999999999996" customHeight="1" x14ac:dyDescent="0.25">
      <c r="B118" s="307"/>
      <c r="C118" s="38"/>
      <c r="D118" s="38"/>
      <c r="E118" s="104"/>
      <c r="F118" s="104"/>
      <c r="G118" s="89"/>
      <c r="H118" s="89"/>
      <c r="I118" s="104"/>
      <c r="J118" s="104"/>
      <c r="K118" s="89"/>
    </row>
    <row r="119" spans="2:11" s="169" customFormat="1" ht="20.100000000000001" customHeight="1" thickBot="1" x14ac:dyDescent="0.3">
      <c r="B119" s="46"/>
      <c r="C119" s="357" t="s">
        <v>533</v>
      </c>
      <c r="D119" s="112"/>
      <c r="E119" s="118">
        <f>SUM(E117:E118)</f>
        <v>90520</v>
      </c>
      <c r="F119" s="118">
        <f>SUM(F117:F118)</f>
        <v>85360.37</v>
      </c>
      <c r="G119" s="358">
        <f>F119/E119</f>
        <v>0.94300011047282362</v>
      </c>
      <c r="H119" s="374"/>
      <c r="I119" s="118">
        <f>SUM(I117:I118)</f>
        <v>0</v>
      </c>
      <c r="J119" s="118">
        <f>SUM(J117:J118)</f>
        <v>0</v>
      </c>
      <c r="K119" s="358" t="s">
        <v>1801</v>
      </c>
    </row>
    <row r="120" spans="2:11" ht="9.9499999999999993" customHeight="1" x14ac:dyDescent="0.25">
      <c r="B120" s="307"/>
      <c r="C120" s="38"/>
      <c r="D120" s="38"/>
      <c r="E120" s="104"/>
      <c r="F120" s="104"/>
      <c r="G120" s="89"/>
      <c r="H120" s="89"/>
      <c r="I120" s="104"/>
      <c r="J120" s="104"/>
      <c r="K120" s="89"/>
    </row>
    <row r="121" spans="2:11" ht="20.100000000000001" customHeight="1" x14ac:dyDescent="0.25">
      <c r="B121" s="40">
        <f>Summarys!B120</f>
        <v>2210900</v>
      </c>
      <c r="C121" s="43" t="s">
        <v>469</v>
      </c>
      <c r="D121" s="38"/>
      <c r="E121" s="104"/>
      <c r="F121" s="104"/>
      <c r="G121" s="89"/>
      <c r="H121" s="89"/>
      <c r="I121" s="104"/>
      <c r="J121" s="104"/>
      <c r="K121" s="89"/>
    </row>
    <row r="122" spans="2:11" ht="20.100000000000001" customHeight="1" x14ac:dyDescent="0.25">
      <c r="B122" s="493">
        <v>2210902</v>
      </c>
      <c r="C122" s="298" t="str">
        <f>VLOOKUP(B122,EXPENSE!C:D,2,FALSE)</f>
        <v>Official Celebrations</v>
      </c>
      <c r="D122" s="38"/>
      <c r="E122" s="104">
        <v>55000</v>
      </c>
      <c r="F122" s="104">
        <v>33656.400000000001</v>
      </c>
      <c r="G122" s="177">
        <f t="shared" ref="G122:G124" si="27">F122/E122</f>
        <v>0.61193454545454551</v>
      </c>
      <c r="H122" s="89"/>
      <c r="I122" s="104">
        <v>55000</v>
      </c>
      <c r="J122" s="104">
        <v>31801</v>
      </c>
      <c r="K122" s="177">
        <f t="shared" ref="K122:K124" si="28">J122/I122</f>
        <v>0.57820000000000005</v>
      </c>
    </row>
    <row r="123" spans="2:11" ht="20.100000000000001" customHeight="1" x14ac:dyDescent="0.25">
      <c r="B123" s="505">
        <v>2210905</v>
      </c>
      <c r="C123" s="298" t="str">
        <f>VLOOKUP(B123,EXPENSE!C:D,2,FALSE)</f>
        <v>Assembly Members Sittings All</v>
      </c>
      <c r="D123" s="38"/>
      <c r="E123" s="104">
        <v>58000</v>
      </c>
      <c r="F123" s="104">
        <v>64012</v>
      </c>
      <c r="G123" s="177">
        <f t="shared" si="27"/>
        <v>1.1036551724137931</v>
      </c>
      <c r="H123" s="89"/>
      <c r="I123" s="104">
        <v>65000</v>
      </c>
      <c r="J123" s="104">
        <v>59695</v>
      </c>
      <c r="K123" s="177">
        <f t="shared" si="28"/>
        <v>0.91838461538461535</v>
      </c>
    </row>
    <row r="124" spans="2:11" ht="20.100000000000001" customHeight="1" x14ac:dyDescent="0.25">
      <c r="B124" s="753">
        <v>2210908</v>
      </c>
      <c r="C124" s="298" t="str">
        <f>VLOOKUP(B124,EXPENSE!C:D,2,FALSE)</f>
        <v>Property Valuation Expenses</v>
      </c>
      <c r="D124" s="38"/>
      <c r="E124" s="104">
        <v>500</v>
      </c>
      <c r="F124" s="104">
        <v>0</v>
      </c>
      <c r="G124" s="177">
        <f t="shared" si="27"/>
        <v>0</v>
      </c>
      <c r="H124" s="89"/>
      <c r="I124" s="104">
        <v>32000</v>
      </c>
      <c r="J124" s="104">
        <v>16725</v>
      </c>
      <c r="K124" s="177">
        <f t="shared" si="28"/>
        <v>0.52265625000000004</v>
      </c>
    </row>
    <row r="125" spans="2:11" ht="5.0999999999999996" customHeight="1" x14ac:dyDescent="0.25">
      <c r="B125" s="307"/>
      <c r="C125" s="38"/>
      <c r="D125" s="38"/>
      <c r="E125" s="104"/>
      <c r="F125" s="104"/>
      <c r="G125" s="177"/>
      <c r="H125" s="89"/>
      <c r="I125" s="104"/>
      <c r="J125" s="104"/>
      <c r="K125" s="89"/>
    </row>
    <row r="126" spans="2:11" s="169" customFormat="1" ht="20.100000000000001" customHeight="1" thickBot="1" x14ac:dyDescent="0.3">
      <c r="B126" s="46"/>
      <c r="C126" s="357" t="s">
        <v>533</v>
      </c>
      <c r="D126" s="112"/>
      <c r="E126" s="118">
        <f>SUM(E122:E125)</f>
        <v>113500</v>
      </c>
      <c r="F126" s="118">
        <f>SUM(F122:F125)</f>
        <v>97668.4</v>
      </c>
      <c r="G126" s="358">
        <f>F126/E126</f>
        <v>0.86051453744493389</v>
      </c>
      <c r="H126" s="374"/>
      <c r="I126" s="118">
        <f>SUM(I122:I125)</f>
        <v>152000</v>
      </c>
      <c r="J126" s="118">
        <f>SUM(J122:J125)</f>
        <v>108221</v>
      </c>
      <c r="K126" s="358">
        <f>J126/I126</f>
        <v>0.71198026315789475</v>
      </c>
    </row>
    <row r="127" spans="2:11" ht="9.9499999999999993" customHeight="1" x14ac:dyDescent="0.25">
      <c r="B127" s="307"/>
      <c r="C127" s="38"/>
      <c r="D127" s="38"/>
      <c r="E127" s="104"/>
      <c r="F127" s="104"/>
      <c r="G127" s="89"/>
      <c r="H127" s="89"/>
      <c r="I127" s="104"/>
      <c r="J127" s="104"/>
      <c r="K127" s="89"/>
    </row>
    <row r="128" spans="2:11" ht="20.100000000000001" customHeight="1" x14ac:dyDescent="0.25">
      <c r="B128" s="40">
        <f>Summarys!B121</f>
        <v>2211100</v>
      </c>
      <c r="C128" s="43" t="s">
        <v>470</v>
      </c>
      <c r="D128" s="38"/>
      <c r="E128" s="104"/>
      <c r="F128" s="104"/>
      <c r="G128" s="177"/>
      <c r="H128" s="89"/>
      <c r="I128" s="104"/>
      <c r="J128" s="104"/>
      <c r="K128" s="89"/>
    </row>
    <row r="129" spans="2:11" ht="20.100000000000001" customHeight="1" x14ac:dyDescent="0.25">
      <c r="B129" s="771">
        <v>2211101</v>
      </c>
      <c r="C129" s="298" t="str">
        <f>VLOOKUP(B129,EXPENSE!C:D,2,FALSE)</f>
        <v>Bank Charges</v>
      </c>
      <c r="D129" s="38"/>
      <c r="E129" s="104">
        <v>6000</v>
      </c>
      <c r="F129" s="104">
        <v>5377.7</v>
      </c>
      <c r="G129" s="177">
        <f>F129/E129</f>
        <v>0.89628333333333332</v>
      </c>
      <c r="H129" s="89"/>
      <c r="I129" s="104">
        <v>11000</v>
      </c>
      <c r="J129" s="104">
        <v>11442.09</v>
      </c>
      <c r="K129" s="177">
        <f>J129/I129</f>
        <v>1.0401899999999999</v>
      </c>
    </row>
    <row r="130" spans="2:11" ht="5.0999999999999996" customHeight="1" x14ac:dyDescent="0.25">
      <c r="B130" s="307"/>
      <c r="C130" s="38"/>
      <c r="D130" s="38"/>
      <c r="E130" s="104"/>
      <c r="F130" s="104"/>
      <c r="G130" s="89"/>
      <c r="H130" s="89"/>
      <c r="I130" s="104"/>
      <c r="J130" s="104"/>
      <c r="K130" s="89"/>
    </row>
    <row r="131" spans="2:11" s="169" customFormat="1" ht="20.100000000000001" customHeight="1" thickBot="1" x14ac:dyDescent="0.3">
      <c r="B131" s="46"/>
      <c r="C131" s="357" t="s">
        <v>533</v>
      </c>
      <c r="D131" s="112"/>
      <c r="E131" s="118">
        <f>SUM(E129:E130)</f>
        <v>6000</v>
      </c>
      <c r="F131" s="118">
        <f>SUM(F129:F130)</f>
        <v>5377.7</v>
      </c>
      <c r="G131" s="358">
        <f>F131/E131</f>
        <v>0.89628333333333332</v>
      </c>
      <c r="H131" s="374"/>
      <c r="I131" s="118">
        <f>SUM(I129:I130)</f>
        <v>11000</v>
      </c>
      <c r="J131" s="118">
        <f>SUM(J129:J130)</f>
        <v>11442.09</v>
      </c>
      <c r="K131" s="358">
        <f>J131/I131</f>
        <v>1.0401899999999999</v>
      </c>
    </row>
    <row r="132" spans="2:11" ht="9.9499999999999993" customHeight="1" x14ac:dyDescent="0.25">
      <c r="B132" s="307"/>
      <c r="C132" s="38"/>
      <c r="D132" s="38"/>
      <c r="E132" s="104"/>
      <c r="F132" s="104"/>
      <c r="G132" s="89"/>
      <c r="H132" s="89"/>
      <c r="I132" s="104"/>
      <c r="J132" s="104"/>
      <c r="K132" s="89"/>
    </row>
    <row r="133" spans="2:11" ht="20.100000000000001" customHeight="1" x14ac:dyDescent="0.25">
      <c r="B133" s="40">
        <f>Summarys!B122</f>
        <v>2212200</v>
      </c>
      <c r="C133" s="43" t="s">
        <v>471</v>
      </c>
      <c r="D133" s="38"/>
      <c r="E133" s="104"/>
      <c r="F133" s="104"/>
      <c r="G133" s="89"/>
      <c r="H133" s="89"/>
      <c r="I133" s="104"/>
      <c r="J133" s="104"/>
      <c r="K133" s="89"/>
    </row>
    <row r="134" spans="2:11" ht="20.100000000000001" customHeight="1" x14ac:dyDescent="0.25">
      <c r="B134" s="771">
        <v>2211202</v>
      </c>
      <c r="C134" s="298" t="str">
        <f>VLOOKUP(B134,EXPENSE!C:D,2,FALSE)</f>
        <v>Refurbishment Contingency</v>
      </c>
      <c r="D134" s="38"/>
      <c r="E134" s="104">
        <v>0</v>
      </c>
      <c r="F134" s="104">
        <v>0</v>
      </c>
      <c r="G134" s="177" t="s">
        <v>1801</v>
      </c>
      <c r="H134" s="89"/>
      <c r="I134" s="104">
        <v>133000</v>
      </c>
      <c r="J134" s="104">
        <v>69590.399999999994</v>
      </c>
      <c r="K134" s="177">
        <f>J134/I134</f>
        <v>0.52323609022556383</v>
      </c>
    </row>
    <row r="135" spans="2:11" ht="5.0999999999999996" customHeight="1" x14ac:dyDescent="0.25">
      <c r="B135" s="307"/>
      <c r="C135" s="38"/>
      <c r="D135" s="38"/>
      <c r="E135" s="104">
        <v>0</v>
      </c>
      <c r="F135" s="104"/>
      <c r="G135" s="89"/>
      <c r="H135" s="89"/>
      <c r="I135" s="104"/>
      <c r="J135" s="104"/>
      <c r="K135" s="89"/>
    </row>
    <row r="136" spans="2:11" s="169" customFormat="1" ht="20.100000000000001" customHeight="1" thickBot="1" x14ac:dyDescent="0.3">
      <c r="B136" s="46"/>
      <c r="C136" s="357" t="s">
        <v>533</v>
      </c>
      <c r="D136" s="112"/>
      <c r="E136" s="118">
        <f>SUM(E134:E135)</f>
        <v>0</v>
      </c>
      <c r="F136" s="118">
        <f>SUM(F134:F135)</f>
        <v>0</v>
      </c>
      <c r="G136" s="358" t="s">
        <v>1801</v>
      </c>
      <c r="H136" s="374"/>
      <c r="I136" s="118">
        <f>SUM(I134:I134)</f>
        <v>133000</v>
      </c>
      <c r="J136" s="118">
        <f>SUM(J134:J135)</f>
        <v>69590.399999999994</v>
      </c>
      <c r="K136" s="358">
        <f>J136/I136</f>
        <v>0.52323609022556383</v>
      </c>
    </row>
    <row r="137" spans="2:11" ht="5.0999999999999996" customHeight="1" x14ac:dyDescent="0.25">
      <c r="B137" s="307"/>
      <c r="C137" s="38"/>
      <c r="D137" s="38"/>
      <c r="E137" s="104"/>
      <c r="F137" s="104"/>
      <c r="G137" s="89"/>
      <c r="H137" s="89"/>
      <c r="I137" s="104"/>
      <c r="J137" s="104"/>
      <c r="K137" s="89"/>
    </row>
    <row r="138" spans="2:11" s="170" customFormat="1" ht="20.100000000000001" customHeight="1" thickBot="1" x14ac:dyDescent="0.3">
      <c r="B138" s="239"/>
      <c r="C138" s="353" t="s">
        <v>532</v>
      </c>
      <c r="D138" s="354"/>
      <c r="E138" s="355">
        <f>E136+E131+E126+E119+E114+E102+E88+E79+E74+E69+E58</f>
        <v>2187037</v>
      </c>
      <c r="F138" s="355">
        <f>F136+F131+F126+F119+F114+F102+F88+F79+F74+F69+F58</f>
        <v>1246406.8</v>
      </c>
      <c r="G138" s="356">
        <f>F138/E138</f>
        <v>0.56990659051492953</v>
      </c>
      <c r="H138" s="376"/>
      <c r="I138" s="355">
        <f>I136+I131+I126+I119+I114+I102+I88+I79+I74+I69+I58</f>
        <v>2486994</v>
      </c>
      <c r="J138" s="355">
        <f>J136+J131+J126+J119+J114+J102+J88+J79+J74+J69+J58</f>
        <v>1357404.77</v>
      </c>
      <c r="K138" s="356">
        <f>J138/I138</f>
        <v>0.54580138512597942</v>
      </c>
    </row>
    <row r="139" spans="2:11" ht="20.100000000000001" customHeight="1" x14ac:dyDescent="0.25">
      <c r="B139" s="307"/>
      <c r="C139" s="38"/>
      <c r="D139" s="38"/>
      <c r="E139" s="104"/>
      <c r="F139" s="104"/>
      <c r="G139" s="89"/>
      <c r="H139" s="89"/>
      <c r="I139" s="104"/>
      <c r="J139" s="104"/>
      <c r="K139" s="89"/>
    </row>
    <row r="140" spans="2:11" ht="20.100000000000001" customHeight="1" x14ac:dyDescent="0.25">
      <c r="B140" s="365">
        <f>Summarys!B126</f>
        <v>2300000</v>
      </c>
      <c r="C140" s="368" t="s">
        <v>450</v>
      </c>
      <c r="D140" s="370"/>
      <c r="E140" s="371"/>
      <c r="F140" s="104"/>
      <c r="G140" s="89"/>
      <c r="H140" s="89"/>
      <c r="I140" s="124"/>
      <c r="J140" s="104"/>
      <c r="K140" s="89"/>
    </row>
    <row r="141" spans="2:11" ht="9.9499999999999993" customHeight="1" x14ac:dyDescent="0.25">
      <c r="B141" s="307"/>
      <c r="C141" s="38"/>
      <c r="D141" s="38"/>
      <c r="E141" s="104"/>
      <c r="F141" s="104"/>
      <c r="G141" s="89"/>
      <c r="H141" s="89"/>
      <c r="I141" s="104"/>
      <c r="J141" s="104"/>
      <c r="K141" s="89"/>
    </row>
    <row r="142" spans="2:11" ht="20.100000000000001" customHeight="1" x14ac:dyDescent="0.25">
      <c r="B142" s="40">
        <f>Summarys!B128</f>
        <v>2311100</v>
      </c>
      <c r="C142" s="43" t="s">
        <v>450</v>
      </c>
      <c r="D142" s="38"/>
      <c r="E142" s="104"/>
      <c r="F142" s="104"/>
      <c r="G142" s="89"/>
      <c r="H142" s="89"/>
      <c r="I142" s="104"/>
      <c r="J142" s="104"/>
      <c r="K142" s="89"/>
    </row>
    <row r="143" spans="2:11" ht="20.100000000000001" customHeight="1" x14ac:dyDescent="0.25">
      <c r="B143" s="307">
        <v>2311105</v>
      </c>
      <c r="C143" s="298" t="str">
        <f>VLOOKUP(B143,EXPENSE!C:D,2,FALSE)</f>
        <v>Depreciation - Other Assets</v>
      </c>
      <c r="D143" s="38"/>
      <c r="E143" s="104">
        <v>0</v>
      </c>
      <c r="F143" s="104">
        <v>0</v>
      </c>
      <c r="G143" s="177" t="s">
        <v>1801</v>
      </c>
      <c r="H143" s="89"/>
      <c r="I143" s="104">
        <v>0</v>
      </c>
      <c r="J143" s="104">
        <v>0</v>
      </c>
      <c r="K143" s="177" t="s">
        <v>1801</v>
      </c>
    </row>
    <row r="144" spans="2:11" ht="5.0999999999999996" customHeight="1" x14ac:dyDescent="0.25">
      <c r="B144" s="307"/>
      <c r="C144" s="298"/>
      <c r="D144" s="38"/>
      <c r="E144" s="104"/>
      <c r="F144" s="104"/>
      <c r="G144" s="177"/>
      <c r="H144" s="89"/>
      <c r="I144" s="104"/>
      <c r="J144" s="104"/>
      <c r="K144" s="177"/>
    </row>
    <row r="145" spans="2:11" s="169" customFormat="1" ht="20.100000000000001" customHeight="1" thickBot="1" x14ac:dyDescent="0.3">
      <c r="B145" s="46"/>
      <c r="C145" s="357" t="s">
        <v>533</v>
      </c>
      <c r="D145" s="112"/>
      <c r="E145" s="118">
        <f>SUM(E143:E144)</f>
        <v>0</v>
      </c>
      <c r="F145" s="118">
        <f>SUM(F143:F144)</f>
        <v>0</v>
      </c>
      <c r="G145" s="358" t="s">
        <v>1801</v>
      </c>
      <c r="H145" s="374"/>
      <c r="I145" s="118">
        <f>SUM(I143:I144)</f>
        <v>0</v>
      </c>
      <c r="J145" s="118">
        <f>SUM(J143:J144)</f>
        <v>0</v>
      </c>
      <c r="K145" s="358" t="s">
        <v>1801</v>
      </c>
    </row>
    <row r="146" spans="2:11" ht="5.0999999999999996" customHeight="1" x14ac:dyDescent="0.25">
      <c r="B146" s="307"/>
      <c r="C146" s="38"/>
      <c r="D146" s="38"/>
      <c r="E146" s="104"/>
      <c r="F146" s="104"/>
      <c r="G146" s="89"/>
      <c r="H146" s="89"/>
      <c r="I146" s="104"/>
      <c r="J146" s="104"/>
      <c r="K146" s="89"/>
    </row>
    <row r="147" spans="2:11" s="170" customFormat="1" ht="20.100000000000001" customHeight="1" thickBot="1" x14ac:dyDescent="0.3">
      <c r="B147" s="353"/>
      <c r="C147" s="353" t="s">
        <v>533</v>
      </c>
      <c r="D147" s="354"/>
      <c r="E147" s="355">
        <f>E145</f>
        <v>0</v>
      </c>
      <c r="F147" s="355">
        <f>F145</f>
        <v>0</v>
      </c>
      <c r="G147" s="356" t="s">
        <v>1801</v>
      </c>
      <c r="H147" s="376"/>
      <c r="I147" s="355">
        <f>SUM(I145)</f>
        <v>0</v>
      </c>
      <c r="J147" s="355">
        <f>SUM(J145)</f>
        <v>0</v>
      </c>
      <c r="K147" s="356" t="s">
        <v>1801</v>
      </c>
    </row>
    <row r="148" spans="2:11" ht="20.100000000000001" customHeight="1" x14ac:dyDescent="0.25">
      <c r="B148" s="307"/>
      <c r="C148" s="38"/>
      <c r="D148" s="38"/>
      <c r="E148" s="104"/>
      <c r="F148" s="104"/>
      <c r="G148" s="89"/>
      <c r="H148" s="89"/>
      <c r="I148" s="104"/>
      <c r="J148" s="104"/>
      <c r="K148" s="89"/>
    </row>
    <row r="149" spans="2:11" ht="20.100000000000001" customHeight="1" x14ac:dyDescent="0.25">
      <c r="B149" s="372">
        <f>Summarys!B132</f>
        <v>2600000</v>
      </c>
      <c r="C149" s="373" t="s">
        <v>452</v>
      </c>
      <c r="D149" s="369"/>
      <c r="E149" s="104"/>
      <c r="F149" s="104"/>
      <c r="G149" s="89"/>
      <c r="H149" s="89"/>
      <c r="I149" s="104"/>
      <c r="J149" s="104"/>
      <c r="K149" s="89"/>
    </row>
    <row r="150" spans="2:11" ht="9.9499999999999993" customHeight="1" x14ac:dyDescent="0.25">
      <c r="B150" s="307"/>
      <c r="C150" s="38"/>
      <c r="D150" s="38"/>
      <c r="E150" s="104"/>
      <c r="F150" s="104"/>
      <c r="G150" s="89"/>
      <c r="H150" s="89"/>
      <c r="I150" s="104"/>
      <c r="J150" s="104"/>
      <c r="K150" s="89"/>
    </row>
    <row r="151" spans="2:11" ht="20.100000000000001" customHeight="1" x14ac:dyDescent="0.25">
      <c r="B151" s="40">
        <f>Summarys!B134</f>
        <v>2631100</v>
      </c>
      <c r="C151" s="43" t="s">
        <v>472</v>
      </c>
      <c r="D151" s="38"/>
      <c r="E151" s="104"/>
      <c r="F151" s="104"/>
      <c r="G151" s="89"/>
      <c r="H151" s="89"/>
      <c r="I151" s="104"/>
      <c r="J151" s="104"/>
      <c r="K151" s="89"/>
    </row>
    <row r="152" spans="2:11" ht="20.100000000000001" customHeight="1" x14ac:dyDescent="0.25">
      <c r="B152" s="771">
        <v>2632101</v>
      </c>
      <c r="C152" s="298" t="str">
        <f>VLOOKUP(B152,EXPENSE!C:D,2,FALSE)</f>
        <v>Domastic Statutory P'ment(District Ass.)</v>
      </c>
      <c r="D152" s="38"/>
      <c r="E152" s="104">
        <v>0</v>
      </c>
      <c r="F152" s="104">
        <v>0</v>
      </c>
      <c r="G152" s="177" t="s">
        <v>1801</v>
      </c>
      <c r="H152" s="89"/>
      <c r="I152" s="104">
        <v>0</v>
      </c>
      <c r="J152" s="104">
        <v>0</v>
      </c>
      <c r="K152" s="177" t="s">
        <v>1801</v>
      </c>
    </row>
    <row r="153" spans="2:11" ht="5.0999999999999996" customHeight="1" x14ac:dyDescent="0.25">
      <c r="B153" s="307"/>
      <c r="C153" s="298"/>
      <c r="D153" s="38"/>
      <c r="E153" s="104"/>
      <c r="F153" s="104"/>
      <c r="G153" s="177"/>
      <c r="H153" s="89"/>
      <c r="I153" s="104"/>
      <c r="J153" s="104"/>
      <c r="K153" s="177"/>
    </row>
    <row r="154" spans="2:11" s="169" customFormat="1" ht="20.100000000000001" customHeight="1" thickBot="1" x14ac:dyDescent="0.3">
      <c r="B154" s="46"/>
      <c r="C154" s="357" t="s">
        <v>533</v>
      </c>
      <c r="D154" s="112"/>
      <c r="E154" s="118">
        <f>SUM(E152:E153)</f>
        <v>0</v>
      </c>
      <c r="F154" s="118">
        <f>SUM(F152:F153)</f>
        <v>0</v>
      </c>
      <c r="G154" s="358" t="s">
        <v>1801</v>
      </c>
      <c r="H154" s="374"/>
      <c r="I154" s="118">
        <f>SUM(I152:I153)</f>
        <v>0</v>
      </c>
      <c r="J154" s="118">
        <f>SUM(J152:J153)</f>
        <v>0</v>
      </c>
      <c r="K154" s="358" t="s">
        <v>1801</v>
      </c>
    </row>
    <row r="155" spans="2:11" ht="5.0999999999999996" customHeight="1" x14ac:dyDescent="0.25">
      <c r="B155" s="307"/>
      <c r="C155" s="38"/>
      <c r="D155" s="38"/>
      <c r="E155" s="104"/>
      <c r="F155" s="104"/>
      <c r="G155" s="89"/>
      <c r="H155" s="89"/>
      <c r="I155" s="104"/>
      <c r="J155" s="104"/>
      <c r="K155" s="89"/>
    </row>
    <row r="156" spans="2:11" s="170" customFormat="1" ht="20.100000000000001" customHeight="1" thickBot="1" x14ac:dyDescent="0.3">
      <c r="B156" s="353"/>
      <c r="C156" s="353" t="s">
        <v>532</v>
      </c>
      <c r="D156" s="354"/>
      <c r="E156" s="355">
        <f>SUM(E154)</f>
        <v>0</v>
      </c>
      <c r="F156" s="355">
        <f>SUM(F154)</f>
        <v>0</v>
      </c>
      <c r="G156" s="356" t="s">
        <v>1801</v>
      </c>
      <c r="H156" s="376"/>
      <c r="I156" s="355">
        <f>SUM(I154)</f>
        <v>0</v>
      </c>
      <c r="J156" s="355">
        <f>SUM(J154)</f>
        <v>0</v>
      </c>
      <c r="K156" s="356" t="s">
        <v>1801</v>
      </c>
    </row>
    <row r="157" spans="2:11" ht="20.100000000000001" customHeight="1" x14ac:dyDescent="0.25">
      <c r="B157" s="307"/>
      <c r="C157" s="38"/>
      <c r="D157" s="38"/>
      <c r="E157" s="104"/>
      <c r="F157" s="104"/>
      <c r="G157" s="89"/>
      <c r="H157" s="89"/>
      <c r="I157" s="104"/>
      <c r="J157" s="104"/>
      <c r="K157" s="89"/>
    </row>
    <row r="158" spans="2:11" ht="20.100000000000001" customHeight="1" x14ac:dyDescent="0.25">
      <c r="B158" s="365">
        <f>Summarys!B138</f>
        <v>2700000</v>
      </c>
      <c r="C158" s="368" t="s">
        <v>453</v>
      </c>
      <c r="D158" s="369"/>
      <c r="E158" s="104"/>
      <c r="F158" s="104"/>
      <c r="G158" s="89"/>
      <c r="H158" s="89"/>
      <c r="I158" s="104"/>
      <c r="J158" s="104"/>
      <c r="K158" s="89"/>
    </row>
    <row r="159" spans="2:11" ht="9.9499999999999993" customHeight="1" x14ac:dyDescent="0.25">
      <c r="B159" s="307"/>
      <c r="C159" s="38"/>
      <c r="D159" s="38"/>
      <c r="E159" s="104"/>
      <c r="F159" s="104"/>
      <c r="G159" s="89"/>
      <c r="H159" s="89"/>
      <c r="I159" s="104"/>
      <c r="J159" s="104"/>
      <c r="K159" s="89"/>
    </row>
    <row r="160" spans="2:11" ht="20.100000000000001" customHeight="1" x14ac:dyDescent="0.25">
      <c r="B160" s="936">
        <v>2721100</v>
      </c>
      <c r="C160" s="43" t="s">
        <v>1875</v>
      </c>
      <c r="D160" s="38"/>
      <c r="E160" s="104"/>
      <c r="F160" s="104"/>
      <c r="G160" s="89"/>
      <c r="H160" s="89"/>
      <c r="I160" s="104"/>
      <c r="J160" s="104"/>
      <c r="K160" s="89"/>
    </row>
    <row r="161" spans="2:11" ht="20.100000000000001" customHeight="1" x14ac:dyDescent="0.25">
      <c r="B161" s="938">
        <v>2721101</v>
      </c>
      <c r="C161" s="298" t="str">
        <f>VLOOKUP(B161,EXPENSE!C:D,2,FALSE)</f>
        <v>Exempt for Aged, Antenal &amp; Under 5 Years</v>
      </c>
      <c r="D161" s="38"/>
      <c r="E161" s="104">
        <v>9850</v>
      </c>
      <c r="F161" s="104">
        <v>0</v>
      </c>
      <c r="G161" s="177">
        <f>F161/E161</f>
        <v>0</v>
      </c>
      <c r="H161" s="89"/>
      <c r="I161" s="104">
        <v>0</v>
      </c>
      <c r="J161" s="104">
        <v>0</v>
      </c>
      <c r="K161" s="177" t="s">
        <v>1801</v>
      </c>
    </row>
    <row r="162" spans="2:11" ht="5.0999999999999996" customHeight="1" x14ac:dyDescent="0.25">
      <c r="B162" s="938"/>
      <c r="C162" s="298"/>
      <c r="D162" s="38"/>
      <c r="E162" s="104"/>
      <c r="F162" s="104"/>
      <c r="G162" s="177"/>
      <c r="H162" s="89"/>
      <c r="I162" s="104"/>
      <c r="J162" s="104"/>
      <c r="K162" s="177"/>
    </row>
    <row r="163" spans="2:11" s="169" customFormat="1" ht="20.100000000000001" customHeight="1" thickBot="1" x14ac:dyDescent="0.3">
      <c r="B163" s="46"/>
      <c r="C163" s="357" t="s">
        <v>533</v>
      </c>
      <c r="D163" s="112"/>
      <c r="E163" s="118">
        <f>SUM(E159:E162)</f>
        <v>9850</v>
      </c>
      <c r="F163" s="118">
        <f>SUM(F159:F162)</f>
        <v>0</v>
      </c>
      <c r="G163" s="358">
        <f>F163/E163</f>
        <v>0</v>
      </c>
      <c r="H163" s="374"/>
      <c r="I163" s="118">
        <f>SUM(I159:I162)</f>
        <v>0</v>
      </c>
      <c r="J163" s="118">
        <f>SUM(J159:J162)</f>
        <v>0</v>
      </c>
      <c r="K163" s="358" t="s">
        <v>1801</v>
      </c>
    </row>
    <row r="164" spans="2:11" s="169" customFormat="1" ht="20.100000000000001" customHeight="1" x14ac:dyDescent="0.25">
      <c r="B164" s="46"/>
      <c r="C164" s="375"/>
      <c r="D164" s="120"/>
      <c r="E164" s="121"/>
      <c r="F164" s="121"/>
      <c r="G164" s="495"/>
      <c r="H164" s="496"/>
      <c r="I164" s="121"/>
      <c r="J164" s="121"/>
      <c r="K164" s="495"/>
    </row>
    <row r="165" spans="2:11" ht="20.100000000000001" customHeight="1" x14ac:dyDescent="0.25">
      <c r="B165" s="40">
        <f>Summarys!B141</f>
        <v>2731100</v>
      </c>
      <c r="C165" s="43" t="s">
        <v>473</v>
      </c>
      <c r="D165" s="38"/>
      <c r="E165" s="104"/>
      <c r="F165" s="104"/>
      <c r="G165" s="89"/>
      <c r="H165" s="89"/>
      <c r="I165" s="104"/>
      <c r="J165" s="104"/>
      <c r="K165" s="89"/>
    </row>
    <row r="166" spans="2:11" ht="20.100000000000001" customHeight="1" x14ac:dyDescent="0.25">
      <c r="B166" s="753">
        <v>2731101</v>
      </c>
      <c r="C166" s="298" t="str">
        <f>VLOOKUP(B166,EXPENSE!C:D,2,FALSE)</f>
        <v>Workman  compensation</v>
      </c>
      <c r="D166" s="38"/>
      <c r="E166" s="104">
        <v>8569</v>
      </c>
      <c r="F166" s="104">
        <v>3995</v>
      </c>
      <c r="G166" s="177">
        <f>F166/E166</f>
        <v>0.46621542770451629</v>
      </c>
      <c r="H166" s="89"/>
      <c r="I166" s="104">
        <v>0</v>
      </c>
      <c r="J166" s="104">
        <v>0</v>
      </c>
      <c r="K166" s="177" t="s">
        <v>1801</v>
      </c>
    </row>
    <row r="167" spans="2:11" ht="20.100000000000001" customHeight="1" x14ac:dyDescent="0.25">
      <c r="B167" s="938">
        <v>2731102</v>
      </c>
      <c r="C167" s="298" t="str">
        <f>VLOOKUP(B167,EXPENSE!C:D,2,FALSE)</f>
        <v>Staff Welfare Expenses</v>
      </c>
      <c r="D167" s="38"/>
      <c r="E167" s="104">
        <v>4000</v>
      </c>
      <c r="F167" s="104">
        <v>1130</v>
      </c>
      <c r="G167" s="177">
        <f>F167/E167</f>
        <v>0.28249999999999997</v>
      </c>
      <c r="H167" s="89"/>
      <c r="I167" s="104">
        <v>4500</v>
      </c>
      <c r="J167" s="104">
        <v>3945</v>
      </c>
      <c r="K167" s="177">
        <f>J167/I167</f>
        <v>0.87666666666666671</v>
      </c>
    </row>
    <row r="168" spans="2:11" ht="20.100000000000001" customHeight="1" x14ac:dyDescent="0.25">
      <c r="B168" s="753">
        <v>2731103</v>
      </c>
      <c r="C168" s="298" t="str">
        <f>VLOOKUP(B168,EXPENSE!C:D,2,FALSE)</f>
        <v>Refund of Medical Expenses</v>
      </c>
      <c r="D168" s="38"/>
      <c r="E168" s="104">
        <v>0</v>
      </c>
      <c r="F168" s="104">
        <v>0</v>
      </c>
      <c r="G168" s="177" t="s">
        <v>1801</v>
      </c>
      <c r="H168" s="89"/>
      <c r="I168" s="104">
        <v>1000</v>
      </c>
      <c r="J168" s="104">
        <v>0</v>
      </c>
      <c r="K168" s="177">
        <f>J168/I168</f>
        <v>0</v>
      </c>
    </row>
    <row r="169" spans="2:11" ht="5.0999999999999996" customHeight="1" x14ac:dyDescent="0.25">
      <c r="B169" s="307"/>
      <c r="C169" s="298"/>
      <c r="D169" s="38"/>
      <c r="E169" s="104"/>
      <c r="F169" s="104"/>
      <c r="G169" s="177"/>
      <c r="H169" s="89"/>
      <c r="I169" s="104"/>
      <c r="J169" s="104"/>
      <c r="K169" s="177"/>
    </row>
    <row r="170" spans="2:11" s="169" customFormat="1" ht="20.100000000000001" customHeight="1" thickBot="1" x14ac:dyDescent="0.3">
      <c r="B170" s="46"/>
      <c r="C170" s="357" t="s">
        <v>533</v>
      </c>
      <c r="D170" s="112"/>
      <c r="E170" s="118">
        <f>SUM(E166:E169)</f>
        <v>12569</v>
      </c>
      <c r="F170" s="118">
        <f>SUM(F166:F169)</f>
        <v>5125</v>
      </c>
      <c r="G170" s="358">
        <f>F170/E170</f>
        <v>0.40774922428196358</v>
      </c>
      <c r="H170" s="374"/>
      <c r="I170" s="118">
        <f>SUM(I166:I169)</f>
        <v>5500</v>
      </c>
      <c r="J170" s="118">
        <f>SUM(J166:J169)</f>
        <v>3945</v>
      </c>
      <c r="K170" s="358">
        <f>J170/I170</f>
        <v>0.71727272727272728</v>
      </c>
    </row>
    <row r="171" spans="2:11" ht="5.0999999999999996" customHeight="1" x14ac:dyDescent="0.25">
      <c r="B171" s="307"/>
      <c r="C171" s="38"/>
      <c r="D171" s="38"/>
      <c r="E171" s="104"/>
      <c r="F171" s="104"/>
      <c r="G171" s="89"/>
      <c r="H171" s="89"/>
      <c r="I171" s="104"/>
      <c r="J171" s="104"/>
      <c r="K171" s="89"/>
    </row>
    <row r="172" spans="2:11" s="170" customFormat="1" ht="20.100000000000001" customHeight="1" thickBot="1" x14ac:dyDescent="0.3">
      <c r="B172" s="353"/>
      <c r="C172" s="353" t="s">
        <v>532</v>
      </c>
      <c r="D172" s="354"/>
      <c r="E172" s="355">
        <f>SUM(E170+E163)</f>
        <v>22419</v>
      </c>
      <c r="F172" s="355">
        <f>SUM(F170+F163)</f>
        <v>5125</v>
      </c>
      <c r="G172" s="356">
        <f>F172/E172</f>
        <v>0.22860074044337392</v>
      </c>
      <c r="H172" s="376"/>
      <c r="I172" s="355">
        <f>SUM(I170)</f>
        <v>5500</v>
      </c>
      <c r="J172" s="355">
        <f>SUM(J170)</f>
        <v>3945</v>
      </c>
      <c r="K172" s="356">
        <f>J172/I172</f>
        <v>0.71727272727272728</v>
      </c>
    </row>
    <row r="173" spans="2:11" ht="20.100000000000001" customHeight="1" x14ac:dyDescent="0.25">
      <c r="B173" s="307"/>
      <c r="C173" s="38"/>
      <c r="D173" s="38"/>
      <c r="E173" s="104"/>
      <c r="F173" s="104"/>
      <c r="G173" s="89"/>
      <c r="H173" s="89"/>
      <c r="I173" s="104"/>
      <c r="J173" s="104"/>
      <c r="K173" s="89"/>
    </row>
    <row r="174" spans="2:11" ht="20.100000000000001" customHeight="1" x14ac:dyDescent="0.25">
      <c r="B174" s="365">
        <f>Summarys!B145</f>
        <v>2800000</v>
      </c>
      <c r="C174" s="368" t="s">
        <v>454</v>
      </c>
      <c r="D174" s="370"/>
      <c r="E174" s="104"/>
      <c r="F174" s="104"/>
      <c r="G174" s="89"/>
      <c r="H174" s="89"/>
      <c r="I174" s="104"/>
      <c r="J174" s="104"/>
      <c r="K174" s="89"/>
    </row>
    <row r="175" spans="2:11" ht="9.9499999999999993" customHeight="1" x14ac:dyDescent="0.25">
      <c r="B175" s="307"/>
      <c r="C175" s="38"/>
      <c r="D175" s="38"/>
      <c r="E175" s="104"/>
      <c r="F175" s="104"/>
      <c r="G175" s="89"/>
      <c r="H175" s="89"/>
      <c r="I175" s="104"/>
      <c r="J175" s="104"/>
      <c r="K175" s="89"/>
    </row>
    <row r="176" spans="2:11" ht="20.100000000000001" customHeight="1" x14ac:dyDescent="0.25">
      <c r="B176" s="40">
        <f>Summarys!B147</f>
        <v>2821100</v>
      </c>
      <c r="C176" s="43" t="s">
        <v>474</v>
      </c>
      <c r="D176" s="38"/>
      <c r="E176" s="104"/>
      <c r="F176" s="104"/>
      <c r="G176" s="177"/>
      <c r="H176" s="89"/>
      <c r="I176" s="104"/>
      <c r="J176" s="104"/>
      <c r="K176" s="177"/>
    </row>
    <row r="177" spans="2:11" ht="20.100000000000001" customHeight="1" x14ac:dyDescent="0.25">
      <c r="B177" s="307">
        <v>2821001</v>
      </c>
      <c r="C177" s="298" t="str">
        <f>VLOOKUP(B177,EXPENSE!C:D,2,FALSE)</f>
        <v>Insurance and compensation</v>
      </c>
      <c r="D177" s="38"/>
      <c r="E177" s="104">
        <v>2000</v>
      </c>
      <c r="F177" s="104">
        <v>775.5</v>
      </c>
      <c r="G177" s="177">
        <f t="shared" ref="G177:G184" si="29">F177/E177</f>
        <v>0.38774999999999998</v>
      </c>
      <c r="H177" s="89"/>
      <c r="I177" s="104">
        <v>18000</v>
      </c>
      <c r="J177" s="104">
        <v>0</v>
      </c>
      <c r="K177" s="177">
        <f t="shared" ref="K177:K186" si="30">J177/I177</f>
        <v>0</v>
      </c>
    </row>
    <row r="178" spans="2:11" ht="20.100000000000001" customHeight="1" x14ac:dyDescent="0.25">
      <c r="B178" s="771">
        <v>2821006</v>
      </c>
      <c r="C178" s="298" t="str">
        <f>VLOOKUP(B178,EXPENSE!C:D,2,FALSE)</f>
        <v>Other Charges</v>
      </c>
      <c r="D178" s="38"/>
      <c r="E178" s="104">
        <v>974877</v>
      </c>
      <c r="F178" s="104">
        <v>546513.5</v>
      </c>
      <c r="G178" s="177">
        <f t="shared" si="29"/>
        <v>0.56059738818332983</v>
      </c>
      <c r="H178" s="89"/>
      <c r="I178" s="104">
        <v>690000</v>
      </c>
      <c r="J178" s="104">
        <v>755270.74</v>
      </c>
      <c r="K178" s="177">
        <f t="shared" si="30"/>
        <v>1.0945952753623189</v>
      </c>
    </row>
    <row r="179" spans="2:11" ht="20.100000000000001" customHeight="1" x14ac:dyDescent="0.25">
      <c r="B179" s="307">
        <v>2821007</v>
      </c>
      <c r="C179" s="298" t="str">
        <f>VLOOKUP(B179,EXPENSE!C:D,2,FALSE)</f>
        <v>Court Expenses</v>
      </c>
      <c r="D179" s="38"/>
      <c r="E179" s="104">
        <v>4000</v>
      </c>
      <c r="F179" s="104">
        <v>970</v>
      </c>
      <c r="G179" s="177">
        <f t="shared" si="29"/>
        <v>0.24249999999999999</v>
      </c>
      <c r="H179" s="89"/>
      <c r="I179" s="104">
        <v>7000</v>
      </c>
      <c r="J179" s="104">
        <v>835</v>
      </c>
      <c r="K179" s="177">
        <f t="shared" si="30"/>
        <v>0.11928571428571429</v>
      </c>
    </row>
    <row r="180" spans="2:11" ht="20.100000000000001" customHeight="1" x14ac:dyDescent="0.25">
      <c r="B180" s="938">
        <v>2821008</v>
      </c>
      <c r="C180" s="298" t="str">
        <f>VLOOKUP(B180,EXPENSE!C:D,2,FALSE)</f>
        <v>Awards &amp; Rewards</v>
      </c>
      <c r="D180" s="38"/>
      <c r="E180" s="104">
        <v>47685</v>
      </c>
      <c r="F180" s="104">
        <v>35730</v>
      </c>
      <c r="G180" s="177">
        <f t="shared" ref="G180" si="31">F180/E180</f>
        <v>0.74929223026108838</v>
      </c>
      <c r="H180" s="89"/>
      <c r="I180" s="104">
        <v>0</v>
      </c>
      <c r="J180" s="104">
        <v>0</v>
      </c>
      <c r="K180" s="177" t="s">
        <v>1801</v>
      </c>
    </row>
    <row r="181" spans="2:11" ht="20.100000000000001" customHeight="1" x14ac:dyDescent="0.25">
      <c r="B181" s="505">
        <v>2821009</v>
      </c>
      <c r="C181" s="298" t="str">
        <f>VLOOKUP(B181,EXPENSE!C:D,2,FALSE)</f>
        <v>Donations</v>
      </c>
      <c r="D181" s="38"/>
      <c r="E181" s="104">
        <v>15000</v>
      </c>
      <c r="F181" s="104">
        <v>19934</v>
      </c>
      <c r="G181" s="177">
        <f t="shared" si="29"/>
        <v>1.3289333333333333</v>
      </c>
      <c r="H181" s="89"/>
      <c r="I181" s="104">
        <v>45000</v>
      </c>
      <c r="J181" s="104">
        <v>43499</v>
      </c>
      <c r="K181" s="177">
        <f t="shared" si="30"/>
        <v>0.96664444444444442</v>
      </c>
    </row>
    <row r="182" spans="2:11" ht="20.100000000000001" customHeight="1" x14ac:dyDescent="0.25">
      <c r="B182" s="753">
        <v>2821010</v>
      </c>
      <c r="C182" s="298" t="str">
        <f>VLOOKUP(B182,EXPENSE!C:D,2,FALSE)</f>
        <v>Contributions</v>
      </c>
      <c r="D182" s="38"/>
      <c r="E182" s="104">
        <v>2500</v>
      </c>
      <c r="F182" s="104">
        <v>2400</v>
      </c>
      <c r="G182" s="177">
        <f t="shared" si="29"/>
        <v>0.96</v>
      </c>
      <c r="H182" s="89"/>
      <c r="I182" s="104">
        <v>6000</v>
      </c>
      <c r="J182" s="104">
        <v>6250</v>
      </c>
      <c r="K182" s="177">
        <f t="shared" si="30"/>
        <v>1.0416666666666667</v>
      </c>
    </row>
    <row r="183" spans="2:11" ht="20.100000000000001" customHeight="1" x14ac:dyDescent="0.25">
      <c r="B183" s="938">
        <v>2821012</v>
      </c>
      <c r="C183" s="298" t="str">
        <f>VLOOKUP(B183,EXPENSE!C:D,2,FALSE)</f>
        <v>Scholarship/Awards</v>
      </c>
      <c r="D183" s="38"/>
      <c r="E183" s="104">
        <v>194020</v>
      </c>
      <c r="F183" s="104">
        <v>73749.899999999994</v>
      </c>
      <c r="G183" s="177">
        <f t="shared" si="29"/>
        <v>0.38011493660447376</v>
      </c>
      <c r="H183" s="89"/>
      <c r="I183" s="104">
        <v>0</v>
      </c>
      <c r="J183" s="104">
        <v>0</v>
      </c>
      <c r="K183" s="177" t="s">
        <v>1801</v>
      </c>
    </row>
    <row r="184" spans="2:11" ht="20.100000000000001" customHeight="1" x14ac:dyDescent="0.25">
      <c r="B184" s="938">
        <v>2821015</v>
      </c>
      <c r="C184" s="298" t="str">
        <f>VLOOKUP(B184,EXPENSE!C:D,2,FALSE)</f>
        <v>Special Operations (Peace Keeping)</v>
      </c>
      <c r="D184" s="38"/>
      <c r="E184" s="104">
        <v>18501</v>
      </c>
      <c r="F184" s="104">
        <v>0</v>
      </c>
      <c r="G184" s="177">
        <f t="shared" si="29"/>
        <v>0</v>
      </c>
      <c r="H184" s="89"/>
      <c r="I184" s="104">
        <v>0</v>
      </c>
      <c r="J184" s="104">
        <v>0</v>
      </c>
      <c r="K184" s="177" t="s">
        <v>1801</v>
      </c>
    </row>
    <row r="185" spans="2:11" ht="20.100000000000001" customHeight="1" x14ac:dyDescent="0.25">
      <c r="B185" s="938">
        <v>2821018</v>
      </c>
      <c r="C185" s="298" t="str">
        <f>VLOOKUP(B185,EXPENSE!C:D,2,FALSE)</f>
        <v>Civic Numbering/Street Naming</v>
      </c>
      <c r="D185" s="38"/>
      <c r="E185" s="104">
        <v>20000</v>
      </c>
      <c r="F185" s="104">
        <v>0</v>
      </c>
      <c r="G185" s="177">
        <f t="shared" ref="G185" si="32">F185/E185</f>
        <v>0</v>
      </c>
      <c r="H185" s="89"/>
      <c r="I185" s="104">
        <v>0</v>
      </c>
      <c r="J185" s="104">
        <v>0</v>
      </c>
      <c r="K185" s="177" t="s">
        <v>1801</v>
      </c>
    </row>
    <row r="186" spans="2:11" ht="20.100000000000001" customHeight="1" x14ac:dyDescent="0.25">
      <c r="B186" s="784">
        <v>2821019</v>
      </c>
      <c r="C186" s="298" t="str">
        <f>VLOOKUP(B186,EXPENSE!C:D,2,FALSE)</f>
        <v>Scholarship &amp; Bursaries</v>
      </c>
      <c r="D186" s="38"/>
      <c r="E186" s="104">
        <v>0</v>
      </c>
      <c r="F186" s="104">
        <v>0</v>
      </c>
      <c r="G186" s="177" t="s">
        <v>1801</v>
      </c>
      <c r="H186" s="89"/>
      <c r="I186" s="104">
        <v>49600</v>
      </c>
      <c r="J186" s="104">
        <v>54500.01</v>
      </c>
      <c r="K186" s="177">
        <f t="shared" si="30"/>
        <v>1.0987905241935485</v>
      </c>
    </row>
    <row r="187" spans="2:11" ht="5.0999999999999996" customHeight="1" x14ac:dyDescent="0.25">
      <c r="B187" s="307"/>
      <c r="C187" s="298"/>
      <c r="D187" s="38"/>
      <c r="E187" s="104"/>
      <c r="F187" s="104"/>
      <c r="G187" s="177"/>
      <c r="H187" s="89"/>
      <c r="I187" s="104"/>
      <c r="J187" s="104"/>
      <c r="K187" s="177"/>
    </row>
    <row r="188" spans="2:11" s="169" customFormat="1" ht="20.100000000000001" customHeight="1" thickBot="1" x14ac:dyDescent="0.3">
      <c r="B188" s="46"/>
      <c r="C188" s="357" t="s">
        <v>533</v>
      </c>
      <c r="D188" s="112"/>
      <c r="E188" s="118">
        <f>SUM(E177:E187)</f>
        <v>1278583</v>
      </c>
      <c r="F188" s="118">
        <f>SUM(F177:F187)</f>
        <v>680072.9</v>
      </c>
      <c r="G188" s="358">
        <f>F188/E188</f>
        <v>0.53189577837340241</v>
      </c>
      <c r="H188" s="374"/>
      <c r="I188" s="118">
        <f>SUM(I177:I187)</f>
        <v>815600</v>
      </c>
      <c r="J188" s="118">
        <f>SUM(J177:J187)</f>
        <v>860354.75</v>
      </c>
      <c r="K188" s="358">
        <f>J188/I188</f>
        <v>1.0548734060814124</v>
      </c>
    </row>
    <row r="189" spans="2:11" ht="5.0999999999999996" customHeight="1" x14ac:dyDescent="0.25">
      <c r="B189" s="307"/>
      <c r="C189" s="38"/>
      <c r="D189" s="38"/>
      <c r="E189" s="104"/>
      <c r="F189" s="104"/>
      <c r="G189" s="89"/>
      <c r="H189" s="89"/>
      <c r="I189" s="104"/>
      <c r="J189" s="104"/>
      <c r="K189" s="89"/>
    </row>
    <row r="190" spans="2:11" s="170" customFormat="1" ht="20.100000000000001" customHeight="1" thickBot="1" x14ac:dyDescent="0.3">
      <c r="B190" s="353"/>
      <c r="C190" s="353" t="s">
        <v>532</v>
      </c>
      <c r="D190" s="354"/>
      <c r="E190" s="355">
        <f>SUM(E188)</f>
        <v>1278583</v>
      </c>
      <c r="F190" s="355">
        <f>SUM(F188)</f>
        <v>680072.9</v>
      </c>
      <c r="G190" s="356">
        <f>F190/E190</f>
        <v>0.53189577837340241</v>
      </c>
      <c r="H190" s="376"/>
      <c r="I190" s="355">
        <f>SUM(I188)</f>
        <v>815600</v>
      </c>
      <c r="J190" s="355">
        <f>SUM(J188)</f>
        <v>860354.75</v>
      </c>
      <c r="K190" s="356">
        <f>J190/I190</f>
        <v>1.0548734060814124</v>
      </c>
    </row>
    <row r="191" spans="2:11" ht="20.100000000000001" customHeight="1" x14ac:dyDescent="0.25">
      <c r="B191" s="307"/>
      <c r="C191" s="38"/>
      <c r="D191" s="38"/>
      <c r="E191" s="104"/>
      <c r="F191" s="104"/>
      <c r="G191" s="89"/>
      <c r="H191" s="89"/>
      <c r="I191" s="104"/>
      <c r="J191" s="104"/>
      <c r="K191" s="89"/>
    </row>
    <row r="192" spans="2:11" ht="20.100000000000001" customHeight="1" x14ac:dyDescent="0.25">
      <c r="B192" s="365">
        <f>Summarys!B151</f>
        <v>3110000</v>
      </c>
      <c r="C192" s="368" t="s">
        <v>455</v>
      </c>
      <c r="D192" s="370"/>
      <c r="E192" s="104"/>
      <c r="F192" s="104"/>
      <c r="G192" s="89"/>
      <c r="H192" s="89"/>
      <c r="I192" s="104"/>
      <c r="J192" s="104"/>
      <c r="K192" s="89"/>
    </row>
    <row r="193" spans="2:11" ht="9.9499999999999993" customHeight="1" x14ac:dyDescent="0.25">
      <c r="B193" s="307"/>
      <c r="C193" s="38"/>
      <c r="D193" s="38"/>
      <c r="E193" s="104"/>
      <c r="F193" s="104"/>
      <c r="G193" s="89"/>
      <c r="H193" s="89"/>
      <c r="I193" s="104"/>
      <c r="J193" s="104"/>
      <c r="K193" s="89"/>
    </row>
    <row r="194" spans="2:11" ht="20.100000000000001" customHeight="1" x14ac:dyDescent="0.25">
      <c r="B194" s="40">
        <f>Summarys!B153</f>
        <v>3111000</v>
      </c>
      <c r="C194" s="43" t="s">
        <v>475</v>
      </c>
      <c r="D194" s="38"/>
      <c r="E194" s="104"/>
      <c r="F194" s="104"/>
      <c r="G194" s="89"/>
      <c r="H194" s="89"/>
      <c r="I194" s="104"/>
      <c r="J194" s="104"/>
      <c r="K194" s="89"/>
    </row>
    <row r="195" spans="2:11" ht="20.100000000000001" customHeight="1" x14ac:dyDescent="0.25">
      <c r="B195" s="750">
        <v>3111103</v>
      </c>
      <c r="C195" s="298" t="str">
        <f>VLOOKUP(B195,EXPENSE!C:D,2,FALSE)</f>
        <v>Bungalows/Palace</v>
      </c>
      <c r="D195" s="38"/>
      <c r="E195" s="104">
        <v>521561</v>
      </c>
      <c r="F195" s="104">
        <v>578193.37</v>
      </c>
      <c r="G195" s="495">
        <f>F195/E195</f>
        <v>1.1085824476906825</v>
      </c>
      <c r="H195" s="89"/>
      <c r="I195" s="104">
        <v>1550000</v>
      </c>
      <c r="J195" s="104">
        <v>1775542.99</v>
      </c>
      <c r="K195" s="495">
        <f>J195/I195</f>
        <v>1.1455116064516129</v>
      </c>
    </row>
    <row r="196" spans="2:11" ht="5.0999999999999996" customHeight="1" x14ac:dyDescent="0.25">
      <c r="B196" s="307"/>
      <c r="C196" s="298"/>
      <c r="D196" s="38"/>
      <c r="E196" s="104"/>
      <c r="F196" s="104"/>
      <c r="G196" s="885"/>
      <c r="H196" s="89"/>
      <c r="I196" s="104"/>
      <c r="J196" s="104"/>
      <c r="K196" s="177"/>
    </row>
    <row r="197" spans="2:11" s="169" customFormat="1" ht="20.100000000000001" customHeight="1" thickBot="1" x14ac:dyDescent="0.3">
      <c r="B197" s="46"/>
      <c r="C197" s="357" t="s">
        <v>533</v>
      </c>
      <c r="D197" s="112"/>
      <c r="E197" s="118">
        <f>SUM(E195:E196)</f>
        <v>521561</v>
      </c>
      <c r="F197" s="118">
        <f>SUM(F195:F196)</f>
        <v>578193.37</v>
      </c>
      <c r="G197" s="358">
        <f>F197/E197</f>
        <v>1.1085824476906825</v>
      </c>
      <c r="H197" s="374"/>
      <c r="I197" s="118">
        <f>SUM(I195:I196)</f>
        <v>1550000</v>
      </c>
      <c r="J197" s="118">
        <f>SUM(J195:J196)</f>
        <v>1775542.99</v>
      </c>
      <c r="K197" s="358">
        <f>J197/I197</f>
        <v>1.1455116064516129</v>
      </c>
    </row>
    <row r="198" spans="2:11" ht="9.9499999999999993" customHeight="1" x14ac:dyDescent="0.25">
      <c r="B198" s="307"/>
      <c r="C198" s="38"/>
      <c r="D198" s="38"/>
      <c r="E198" s="104"/>
      <c r="F198" s="104"/>
      <c r="G198" s="89"/>
      <c r="H198" s="89"/>
      <c r="I198" s="104"/>
      <c r="J198" s="104"/>
      <c r="K198" s="89"/>
    </row>
    <row r="199" spans="2:11" ht="20.100000000000001" customHeight="1" x14ac:dyDescent="0.25">
      <c r="B199" s="40">
        <f>Summarys!B154</f>
        <v>3111150</v>
      </c>
      <c r="C199" s="43" t="s">
        <v>481</v>
      </c>
      <c r="D199" s="38"/>
      <c r="E199" s="104"/>
      <c r="F199" s="104"/>
      <c r="G199" s="89"/>
      <c r="H199" s="89"/>
      <c r="I199" s="104"/>
      <c r="J199" s="104"/>
      <c r="K199" s="89"/>
    </row>
    <row r="200" spans="2:11" ht="20.100000000000001" customHeight="1" x14ac:dyDescent="0.25">
      <c r="B200" s="784">
        <v>3111153</v>
      </c>
      <c r="C200" s="298" t="str">
        <f>VLOOKUP(B200,EXPENSE!C:D,2,FALSE)</f>
        <v>WIP - Bungalows/Palace</v>
      </c>
      <c r="D200" s="38"/>
      <c r="E200" s="104">
        <v>264541</v>
      </c>
      <c r="F200" s="104">
        <v>4315.04</v>
      </c>
      <c r="G200" s="495">
        <f>F200/E200</f>
        <v>1.6311422426013359E-2</v>
      </c>
      <c r="H200" s="89"/>
      <c r="I200" s="104">
        <v>0</v>
      </c>
      <c r="J200" s="104">
        <v>0</v>
      </c>
      <c r="K200" s="177" t="s">
        <v>1801</v>
      </c>
    </row>
    <row r="201" spans="2:11" ht="5.0999999999999996" customHeight="1" x14ac:dyDescent="0.25">
      <c r="B201" s="307"/>
      <c r="C201" s="298"/>
      <c r="D201" s="38"/>
      <c r="E201" s="104"/>
      <c r="F201" s="104"/>
      <c r="G201" s="177"/>
      <c r="H201" s="89"/>
      <c r="I201" s="104"/>
      <c r="J201" s="104"/>
      <c r="K201" s="177"/>
    </row>
    <row r="202" spans="2:11" s="169" customFormat="1" ht="20.100000000000001" customHeight="1" thickBot="1" x14ac:dyDescent="0.3">
      <c r="B202" s="46"/>
      <c r="C202" s="357" t="s">
        <v>533</v>
      </c>
      <c r="D202" s="112"/>
      <c r="E202" s="118">
        <f>SUM(E200:E201)</f>
        <v>264541</v>
      </c>
      <c r="F202" s="118">
        <f>SUM(F200:F201)</f>
        <v>4315.04</v>
      </c>
      <c r="G202" s="358">
        <f>F202/E202</f>
        <v>1.6311422426013359E-2</v>
      </c>
      <c r="H202" s="374"/>
      <c r="I202" s="118">
        <f>SUM(I200:I201)</f>
        <v>0</v>
      </c>
      <c r="J202" s="118">
        <f>SUM(J200:J201)</f>
        <v>0</v>
      </c>
      <c r="K202" s="358" t="s">
        <v>1801</v>
      </c>
    </row>
    <row r="203" spans="2:11" ht="9.9499999999999993" customHeight="1" x14ac:dyDescent="0.25">
      <c r="B203" s="307"/>
      <c r="C203" s="38"/>
      <c r="D203" s="38"/>
      <c r="E203" s="104"/>
      <c r="F203" s="104"/>
      <c r="G203" s="89"/>
      <c r="H203" s="89"/>
      <c r="I203" s="104"/>
      <c r="J203" s="104"/>
      <c r="K203" s="89"/>
    </row>
    <row r="204" spans="2:11" ht="20.100000000000001" customHeight="1" x14ac:dyDescent="0.25">
      <c r="B204" s="40">
        <f>Summarys!B155</f>
        <v>3111200</v>
      </c>
      <c r="C204" s="43" t="s">
        <v>476</v>
      </c>
      <c r="D204" s="38"/>
      <c r="E204" s="104"/>
      <c r="F204" s="104"/>
      <c r="G204" s="89"/>
      <c r="H204" s="89"/>
      <c r="I204" s="104"/>
      <c r="J204" s="104"/>
      <c r="K204" s="89"/>
    </row>
    <row r="205" spans="2:11" ht="20.100000000000001" customHeight="1" x14ac:dyDescent="0.25">
      <c r="B205" s="307">
        <v>3111202</v>
      </c>
      <c r="C205" s="298" t="str">
        <f>VLOOKUP(B205,EXPENSE!C:D,2,FALSE)</f>
        <v>Clinics</v>
      </c>
      <c r="D205" s="38"/>
      <c r="E205" s="104">
        <v>199715</v>
      </c>
      <c r="F205" s="104">
        <v>145276.45000000001</v>
      </c>
      <c r="G205" s="177">
        <f>F205/E205</f>
        <v>0.72741882182109507</v>
      </c>
      <c r="H205" s="89"/>
      <c r="I205" s="104">
        <v>0</v>
      </c>
      <c r="J205" s="104">
        <v>0</v>
      </c>
      <c r="K205" s="177" t="s">
        <v>1801</v>
      </c>
    </row>
    <row r="206" spans="2:11" ht="20.100000000000001" customHeight="1" x14ac:dyDescent="0.25">
      <c r="B206" s="938">
        <v>3111204</v>
      </c>
      <c r="C206" s="298" t="str">
        <f>VLOOKUP(B206,EXPENSE!C:D,2,FALSE)</f>
        <v>Office Buildings</v>
      </c>
      <c r="D206" s="38"/>
      <c r="E206" s="104">
        <v>27602</v>
      </c>
      <c r="F206" s="104">
        <v>0</v>
      </c>
      <c r="G206" s="177">
        <f>F206/E206</f>
        <v>0</v>
      </c>
      <c r="H206" s="89"/>
      <c r="I206" s="104">
        <v>350000</v>
      </c>
      <c r="J206" s="104">
        <v>123626.48</v>
      </c>
      <c r="K206" s="177">
        <f>J206/I206</f>
        <v>0.35321851428571427</v>
      </c>
    </row>
    <row r="207" spans="2:11" ht="20.100000000000001" customHeight="1" x14ac:dyDescent="0.25">
      <c r="B207" s="771">
        <v>3111205</v>
      </c>
      <c r="C207" s="298" t="str">
        <f>VLOOKUP(B207,EXPENSE!C:D,2,FALSE)</f>
        <v>School Buildings</v>
      </c>
      <c r="D207" s="38"/>
      <c r="E207" s="104">
        <v>700065</v>
      </c>
      <c r="F207" s="104">
        <v>607910.54</v>
      </c>
      <c r="G207" s="177">
        <f>F207/E207</f>
        <v>0.86836299486476265</v>
      </c>
      <c r="H207" s="89"/>
      <c r="I207" s="104">
        <v>743000</v>
      </c>
      <c r="J207" s="104">
        <v>589918.62</v>
      </c>
      <c r="K207" s="177">
        <f>J207/I207</f>
        <v>0.79396853297442804</v>
      </c>
    </row>
    <row r="208" spans="2:11" ht="20.100000000000001" customHeight="1" x14ac:dyDescent="0.25">
      <c r="B208" s="750">
        <v>3111207</v>
      </c>
      <c r="C208" s="298" t="str">
        <f>VLOOKUP(B208,EXPENSE!C:D,2,FALSE)</f>
        <v>Health Centres</v>
      </c>
      <c r="D208" s="38"/>
      <c r="E208" s="104">
        <v>0</v>
      </c>
      <c r="F208" s="104">
        <v>0</v>
      </c>
      <c r="G208" s="177" t="s">
        <v>1801</v>
      </c>
      <c r="H208" s="89"/>
      <c r="I208" s="104">
        <v>450000</v>
      </c>
      <c r="J208" s="104">
        <v>208037.57</v>
      </c>
      <c r="K208" s="177">
        <f>J208/I208</f>
        <v>0.46230571111111113</v>
      </c>
    </row>
    <row r="209" spans="2:11" ht="5.0999999999999996" customHeight="1" x14ac:dyDescent="0.25">
      <c r="B209" s="307"/>
      <c r="C209" s="298"/>
      <c r="D209" s="38"/>
      <c r="E209" s="104"/>
      <c r="F209" s="104"/>
      <c r="G209" s="177"/>
      <c r="H209" s="89"/>
      <c r="I209" s="104"/>
      <c r="J209" s="104"/>
      <c r="K209" s="177"/>
    </row>
    <row r="210" spans="2:11" s="169" customFormat="1" ht="20.100000000000001" customHeight="1" thickBot="1" x14ac:dyDescent="0.3">
      <c r="B210" s="46"/>
      <c r="C210" s="357" t="s">
        <v>533</v>
      </c>
      <c r="D210" s="112"/>
      <c r="E210" s="118">
        <f>SUM(E205:E209)</f>
        <v>927382</v>
      </c>
      <c r="F210" s="118">
        <f>SUM(F205:F209)</f>
        <v>753186.99</v>
      </c>
      <c r="G210" s="358">
        <f>F210/E210</f>
        <v>0.81216477136713883</v>
      </c>
      <c r="H210" s="374"/>
      <c r="I210" s="118">
        <f>SUM(I205:I209)</f>
        <v>1543000</v>
      </c>
      <c r="J210" s="118">
        <f>SUM(J205:J209)</f>
        <v>921582.66999999993</v>
      </c>
      <c r="K210" s="358">
        <f>J210/I210</f>
        <v>0.59726679844458841</v>
      </c>
    </row>
    <row r="211" spans="2:11" ht="9.9499999999999993" customHeight="1" x14ac:dyDescent="0.25">
      <c r="B211" s="307"/>
      <c r="C211" s="38"/>
      <c r="D211" s="38"/>
      <c r="E211" s="104"/>
      <c r="F211" s="104"/>
      <c r="G211" s="89"/>
      <c r="H211" s="89"/>
      <c r="I211" s="104"/>
      <c r="J211" s="104"/>
      <c r="K211" s="89"/>
    </row>
    <row r="212" spans="2:11" ht="20.100000000000001" customHeight="1" x14ac:dyDescent="0.25">
      <c r="B212" s="40">
        <f>Summarys!B156</f>
        <v>3111250</v>
      </c>
      <c r="C212" s="43" t="s">
        <v>482</v>
      </c>
      <c r="D212" s="38"/>
      <c r="E212" s="104"/>
      <c r="F212" s="104"/>
      <c r="G212" s="89"/>
      <c r="H212" s="89"/>
      <c r="I212" s="104"/>
      <c r="J212" s="104"/>
      <c r="K212" s="89"/>
    </row>
    <row r="213" spans="2:11" ht="20.100000000000001" customHeight="1" x14ac:dyDescent="0.25">
      <c r="B213" s="816">
        <v>3111256</v>
      </c>
      <c r="C213" s="298" t="str">
        <f>VLOOKUP(B213,EXPENSE!C:D,2,FALSE)</f>
        <v>WIP - School Buildings</v>
      </c>
      <c r="D213" s="38"/>
      <c r="E213" s="104">
        <v>535253</v>
      </c>
      <c r="F213" s="104">
        <v>131911.53</v>
      </c>
      <c r="G213" s="177">
        <f>F213/E213</f>
        <v>0.24644706335134972</v>
      </c>
      <c r="H213" s="89"/>
      <c r="I213" s="104">
        <v>0</v>
      </c>
      <c r="J213" s="104">
        <v>0</v>
      </c>
      <c r="K213" s="177" t="s">
        <v>1801</v>
      </c>
    </row>
    <row r="214" spans="2:11" ht="5.0999999999999996" customHeight="1" x14ac:dyDescent="0.25">
      <c r="B214" s="307"/>
      <c r="C214" s="298"/>
      <c r="D214" s="38"/>
      <c r="E214" s="104"/>
      <c r="F214" s="104"/>
      <c r="G214" s="177"/>
      <c r="H214" s="89"/>
      <c r="I214" s="104"/>
      <c r="J214" s="104"/>
      <c r="K214" s="177"/>
    </row>
    <row r="215" spans="2:11" s="169" customFormat="1" ht="20.100000000000001" customHeight="1" thickBot="1" x14ac:dyDescent="0.3">
      <c r="B215" s="46"/>
      <c r="C215" s="357" t="s">
        <v>533</v>
      </c>
      <c r="D215" s="112"/>
      <c r="E215" s="118">
        <f>SUM(E213:E214)</f>
        <v>535253</v>
      </c>
      <c r="F215" s="118">
        <f>SUM(F213:F214)</f>
        <v>131911.53</v>
      </c>
      <c r="G215" s="358">
        <f>F215/E215</f>
        <v>0.24644706335134972</v>
      </c>
      <c r="H215" s="374"/>
      <c r="I215" s="118">
        <f>SUM(I213:I214)</f>
        <v>0</v>
      </c>
      <c r="J215" s="118">
        <f>SUM(J213:J214)</f>
        <v>0</v>
      </c>
      <c r="K215" s="358" t="s">
        <v>1801</v>
      </c>
    </row>
    <row r="216" spans="2:11" ht="9.9499999999999993" customHeight="1" x14ac:dyDescent="0.25">
      <c r="B216" s="307"/>
      <c r="C216" s="38"/>
      <c r="D216" s="38"/>
      <c r="E216" s="104"/>
      <c r="F216" s="104"/>
      <c r="G216" s="89"/>
      <c r="H216" s="89"/>
      <c r="I216" s="104"/>
      <c r="J216" s="104"/>
      <c r="K216" s="89"/>
    </row>
    <row r="217" spans="2:11" ht="20.100000000000001" customHeight="1" x14ac:dyDescent="0.25">
      <c r="B217" s="40">
        <f>Summarys!B157</f>
        <v>3111300</v>
      </c>
      <c r="C217" s="43" t="s">
        <v>477</v>
      </c>
      <c r="D217" s="38"/>
      <c r="E217" s="104"/>
      <c r="F217" s="104"/>
      <c r="G217" s="89"/>
      <c r="H217" s="89"/>
      <c r="I217" s="104"/>
      <c r="J217" s="104"/>
      <c r="K217" s="89"/>
    </row>
    <row r="218" spans="2:11" ht="20.100000000000001" customHeight="1" x14ac:dyDescent="0.25">
      <c r="B218" s="753">
        <v>3111301</v>
      </c>
      <c r="C218" s="298" t="str">
        <f>VLOOKUP(B218,EXPENSE!C:D,2,FALSE)</f>
        <v>Roads</v>
      </c>
      <c r="D218" s="38"/>
      <c r="E218" s="104">
        <v>0</v>
      </c>
      <c r="F218" s="104">
        <v>0</v>
      </c>
      <c r="G218" s="177" t="s">
        <v>1801</v>
      </c>
      <c r="H218" s="89"/>
      <c r="I218" s="104">
        <v>250000</v>
      </c>
      <c r="J218" s="104">
        <v>162270</v>
      </c>
      <c r="K218" s="177">
        <f>J218/I218</f>
        <v>0.64907999999999999</v>
      </c>
    </row>
    <row r="219" spans="2:11" ht="20.100000000000001" customHeight="1" x14ac:dyDescent="0.25">
      <c r="B219" s="784">
        <v>3111303</v>
      </c>
      <c r="C219" s="298" t="str">
        <f>VLOOKUP(B219,EXPENSE!C:D,2,FALSE)</f>
        <v>Toilets</v>
      </c>
      <c r="D219" s="38"/>
      <c r="E219" s="104">
        <v>16725</v>
      </c>
      <c r="F219" s="104">
        <v>0</v>
      </c>
      <c r="G219" s="177">
        <f>F219/E219</f>
        <v>0</v>
      </c>
      <c r="H219" s="89"/>
      <c r="I219" s="104">
        <v>220000</v>
      </c>
      <c r="J219" s="104">
        <v>113309.3</v>
      </c>
      <c r="K219" s="177">
        <f>J219/I219</f>
        <v>0.51504227272727277</v>
      </c>
    </row>
    <row r="220" spans="2:11" ht="20.100000000000001" customHeight="1" x14ac:dyDescent="0.25">
      <c r="B220" s="938">
        <v>3111304</v>
      </c>
      <c r="C220" s="298" t="str">
        <f>VLOOKUP(B220,EXPENSE!C:D,2,FALSE)</f>
        <v>Markets</v>
      </c>
      <c r="D220" s="38"/>
      <c r="E220" s="104">
        <v>965538</v>
      </c>
      <c r="F220" s="104">
        <v>677676.5</v>
      </c>
      <c r="G220" s="177">
        <f>F220/E220</f>
        <v>0.70186414206380277</v>
      </c>
      <c r="H220" s="89"/>
      <c r="I220" s="104">
        <v>200000</v>
      </c>
      <c r="J220" s="104">
        <v>43152</v>
      </c>
      <c r="K220" s="177">
        <f>J220/I220</f>
        <v>0.21576000000000001</v>
      </c>
    </row>
    <row r="221" spans="2:11" ht="20.100000000000001" customHeight="1" x14ac:dyDescent="0.25">
      <c r="B221" s="938">
        <v>3111308</v>
      </c>
      <c r="C221" s="298" t="s">
        <v>1872</v>
      </c>
      <c r="D221" s="38"/>
      <c r="E221" s="104">
        <v>44838</v>
      </c>
      <c r="F221" s="104">
        <v>0</v>
      </c>
      <c r="G221" s="177">
        <f>F221/E221</f>
        <v>0</v>
      </c>
      <c r="H221" s="89"/>
      <c r="I221" s="104">
        <v>0</v>
      </c>
      <c r="J221" s="104">
        <v>0</v>
      </c>
      <c r="K221" s="177" t="s">
        <v>1801</v>
      </c>
    </row>
    <row r="222" spans="2:11" ht="20.100000000000001" customHeight="1" x14ac:dyDescent="0.25">
      <c r="B222" s="784">
        <v>3111311</v>
      </c>
      <c r="C222" s="298" t="s">
        <v>1871</v>
      </c>
      <c r="D222" s="38"/>
      <c r="E222" s="104">
        <v>45174</v>
      </c>
      <c r="F222" s="104">
        <v>0</v>
      </c>
      <c r="G222" s="177">
        <f>F222/E222</f>
        <v>0</v>
      </c>
      <c r="H222" s="89"/>
      <c r="I222" s="104">
        <v>0</v>
      </c>
      <c r="J222" s="104">
        <v>0</v>
      </c>
      <c r="K222" s="177" t="s">
        <v>1801</v>
      </c>
    </row>
    <row r="223" spans="2:11" ht="5.0999999999999996" customHeight="1" x14ac:dyDescent="0.25">
      <c r="B223" s="307"/>
      <c r="C223" s="298"/>
      <c r="D223" s="38"/>
      <c r="E223" s="104"/>
      <c r="F223" s="104"/>
      <c r="G223" s="177"/>
      <c r="H223" s="89"/>
      <c r="I223" s="104"/>
      <c r="J223" s="104"/>
      <c r="K223" s="177"/>
    </row>
    <row r="224" spans="2:11" s="169" customFormat="1" ht="20.100000000000001" customHeight="1" thickBot="1" x14ac:dyDescent="0.3">
      <c r="B224" s="46"/>
      <c r="C224" s="357" t="s">
        <v>533</v>
      </c>
      <c r="D224" s="112"/>
      <c r="E224" s="118">
        <f>SUM(E218:E223)</f>
        <v>1072275</v>
      </c>
      <c r="F224" s="118">
        <f>SUM(F218:F223)</f>
        <v>677676.5</v>
      </c>
      <c r="G224" s="358">
        <f>F224/E224</f>
        <v>0.63199878762444339</v>
      </c>
      <c r="H224" s="374"/>
      <c r="I224" s="118">
        <f>SUM(I218:I223)</f>
        <v>670000</v>
      </c>
      <c r="J224" s="118">
        <f>SUM(J218:J223)</f>
        <v>318731.3</v>
      </c>
      <c r="K224" s="358">
        <f>J224/I224</f>
        <v>0.47571835820895519</v>
      </c>
    </row>
    <row r="225" spans="2:11" ht="9.9499999999999993" customHeight="1" x14ac:dyDescent="0.25">
      <c r="B225" s="307"/>
      <c r="C225" s="38"/>
      <c r="D225" s="38"/>
      <c r="E225" s="104"/>
      <c r="F225" s="104"/>
      <c r="G225" s="89"/>
      <c r="H225" s="89"/>
      <c r="I225" s="104"/>
      <c r="J225" s="104"/>
      <c r="K225" s="89"/>
    </row>
    <row r="226" spans="2:11" ht="20.100000000000001" customHeight="1" x14ac:dyDescent="0.25">
      <c r="B226" s="40">
        <f>Summarys!B158</f>
        <v>3111350</v>
      </c>
      <c r="C226" s="43" t="s">
        <v>483</v>
      </c>
      <c r="D226" s="38"/>
      <c r="E226" s="104"/>
      <c r="F226" s="104"/>
      <c r="G226" s="89"/>
      <c r="H226" s="89"/>
      <c r="I226" s="104"/>
      <c r="J226" s="104"/>
      <c r="K226" s="89"/>
    </row>
    <row r="227" spans="2:11" ht="20.100000000000001" customHeight="1" x14ac:dyDescent="0.25">
      <c r="B227" s="775">
        <v>3111363</v>
      </c>
      <c r="C227" s="298" t="s">
        <v>1873</v>
      </c>
      <c r="D227" s="38"/>
      <c r="E227" s="104">
        <v>36385</v>
      </c>
      <c r="F227" s="104">
        <v>0</v>
      </c>
      <c r="G227" s="177">
        <f>F227/E227</f>
        <v>0</v>
      </c>
      <c r="H227" s="89"/>
      <c r="I227" s="104">
        <v>0</v>
      </c>
      <c r="J227" s="104">
        <v>0</v>
      </c>
      <c r="K227" s="177" t="s">
        <v>1801</v>
      </c>
    </row>
    <row r="228" spans="2:11" ht="5.0999999999999996" customHeight="1" x14ac:dyDescent="0.25">
      <c r="B228" s="307"/>
      <c r="C228" s="298"/>
      <c r="D228" s="38"/>
      <c r="E228" s="104"/>
      <c r="F228" s="104"/>
      <c r="G228" s="177"/>
      <c r="H228" s="89"/>
      <c r="I228" s="104"/>
      <c r="J228" s="104"/>
      <c r="K228" s="177"/>
    </row>
    <row r="229" spans="2:11" s="169" customFormat="1" ht="20.100000000000001" customHeight="1" thickBot="1" x14ac:dyDescent="0.3">
      <c r="B229" s="46"/>
      <c r="C229" s="357" t="s">
        <v>533</v>
      </c>
      <c r="D229" s="112"/>
      <c r="E229" s="118">
        <f>SUM(E227:E228)</f>
        <v>36385</v>
      </c>
      <c r="F229" s="118">
        <f>SUM(F227:F228)</f>
        <v>0</v>
      </c>
      <c r="G229" s="358">
        <f>F229/E229</f>
        <v>0</v>
      </c>
      <c r="H229" s="374"/>
      <c r="I229" s="118">
        <f>SUM(I227:I228)</f>
        <v>0</v>
      </c>
      <c r="J229" s="118">
        <f>SUM(J227:J228)</f>
        <v>0</v>
      </c>
      <c r="K229" s="358" t="s">
        <v>1801</v>
      </c>
    </row>
    <row r="230" spans="2:11" ht="9.9499999999999993" customHeight="1" x14ac:dyDescent="0.25">
      <c r="B230" s="307"/>
      <c r="C230" s="38"/>
      <c r="D230" s="38"/>
      <c r="E230" s="104"/>
      <c r="F230" s="104"/>
      <c r="G230" s="89"/>
      <c r="H230" s="89"/>
      <c r="I230" s="104"/>
      <c r="J230" s="104"/>
      <c r="K230" s="89"/>
    </row>
    <row r="231" spans="2:11" ht="20.100000000000001" customHeight="1" x14ac:dyDescent="0.25">
      <c r="B231" s="40">
        <f>Summarys!B159</f>
        <v>3112100</v>
      </c>
      <c r="C231" s="43" t="s">
        <v>478</v>
      </c>
      <c r="D231" s="38"/>
      <c r="E231" s="104"/>
      <c r="F231" s="104"/>
      <c r="G231" s="89"/>
      <c r="H231" s="89"/>
      <c r="I231" s="104"/>
      <c r="J231" s="104"/>
      <c r="K231" s="89"/>
    </row>
    <row r="232" spans="2:11" ht="20.100000000000001" customHeight="1" x14ac:dyDescent="0.25">
      <c r="B232" s="307">
        <v>3112101</v>
      </c>
      <c r="C232" s="298" t="s">
        <v>1874</v>
      </c>
      <c r="D232" s="38"/>
      <c r="E232" s="104">
        <v>130000</v>
      </c>
      <c r="F232" s="104">
        <v>0</v>
      </c>
      <c r="G232" s="177">
        <f>F232/E232</f>
        <v>0</v>
      </c>
      <c r="H232" s="89"/>
      <c r="I232" s="104">
        <v>50000</v>
      </c>
      <c r="J232" s="104">
        <v>0</v>
      </c>
      <c r="K232" s="177">
        <f>J232/I232</f>
        <v>0</v>
      </c>
    </row>
    <row r="233" spans="2:11" ht="5.0999999999999996" customHeight="1" x14ac:dyDescent="0.25">
      <c r="B233" s="307"/>
      <c r="C233" s="298"/>
      <c r="D233" s="38"/>
      <c r="E233" s="104"/>
      <c r="F233" s="104"/>
      <c r="G233" s="177"/>
      <c r="H233" s="89"/>
      <c r="I233" s="104"/>
      <c r="J233" s="104"/>
      <c r="K233" s="177"/>
    </row>
    <row r="234" spans="2:11" s="169" customFormat="1" ht="20.100000000000001" customHeight="1" thickBot="1" x14ac:dyDescent="0.3">
      <c r="B234" s="46"/>
      <c r="C234" s="357" t="s">
        <v>533</v>
      </c>
      <c r="D234" s="112"/>
      <c r="E234" s="118">
        <f>SUM(E232:E233)</f>
        <v>130000</v>
      </c>
      <c r="F234" s="118">
        <f>SUM(F232:F233)</f>
        <v>0</v>
      </c>
      <c r="G234" s="358">
        <f>F234/E234</f>
        <v>0</v>
      </c>
      <c r="H234" s="374"/>
      <c r="I234" s="118">
        <f>SUM(I232:I233)</f>
        <v>50000</v>
      </c>
      <c r="J234" s="118">
        <f>SUM(J232:J233)</f>
        <v>0</v>
      </c>
      <c r="K234" s="358">
        <f>J234/I234</f>
        <v>0</v>
      </c>
    </row>
    <row r="235" spans="2:11" ht="9.9499999999999993" customHeight="1" x14ac:dyDescent="0.25">
      <c r="B235" s="307"/>
      <c r="C235" s="38"/>
      <c r="D235" s="38"/>
      <c r="E235" s="104"/>
      <c r="F235" s="104"/>
      <c r="G235" s="89"/>
      <c r="H235" s="89"/>
      <c r="I235" s="104"/>
      <c r="J235" s="104"/>
      <c r="K235" s="89"/>
    </row>
    <row r="236" spans="2:11" ht="20.100000000000001" customHeight="1" x14ac:dyDescent="0.25">
      <c r="B236" s="40">
        <f>Summarys!B160</f>
        <v>3112150</v>
      </c>
      <c r="C236" s="43" t="s">
        <v>486</v>
      </c>
      <c r="D236" s="38"/>
      <c r="E236" s="104"/>
      <c r="F236" s="104"/>
      <c r="G236" s="89"/>
      <c r="H236" s="89"/>
      <c r="I236" s="104"/>
      <c r="J236" s="104"/>
      <c r="K236" s="89"/>
    </row>
    <row r="237" spans="2:11" ht="20.100000000000001" customHeight="1" x14ac:dyDescent="0.25">
      <c r="B237" s="307">
        <v>3112151</v>
      </c>
      <c r="C237" s="298" t="str">
        <f>VLOOKUP(B237,EXPENSE!C:D,2,FALSE)</f>
        <v>WIP - Vehicle</v>
      </c>
      <c r="D237" s="307"/>
      <c r="E237" s="104">
        <v>0</v>
      </c>
      <c r="F237" s="104">
        <v>0</v>
      </c>
      <c r="G237" s="177" t="s">
        <v>1801</v>
      </c>
      <c r="H237" s="89"/>
      <c r="I237" s="104">
        <v>0</v>
      </c>
      <c r="J237" s="104">
        <v>0</v>
      </c>
      <c r="K237" s="177" t="s">
        <v>1801</v>
      </c>
    </row>
    <row r="238" spans="2:11" ht="5.0999999999999996" customHeight="1" x14ac:dyDescent="0.25">
      <c r="B238" s="307"/>
      <c r="C238" s="298"/>
      <c r="D238" s="307"/>
      <c r="E238" s="104"/>
      <c r="F238" s="104"/>
      <c r="G238" s="177"/>
      <c r="H238" s="89"/>
      <c r="I238" s="104"/>
      <c r="J238" s="104"/>
      <c r="K238" s="177"/>
    </row>
    <row r="239" spans="2:11" s="169" customFormat="1" ht="20.100000000000001" customHeight="1" thickBot="1" x14ac:dyDescent="0.3">
      <c r="B239" s="46"/>
      <c r="C239" s="357" t="s">
        <v>533</v>
      </c>
      <c r="D239" s="112"/>
      <c r="E239" s="118">
        <f>SUM(E237:E238)</f>
        <v>0</v>
      </c>
      <c r="F239" s="118">
        <f>SUM(F237:F238)</f>
        <v>0</v>
      </c>
      <c r="G239" s="358" t="s">
        <v>1801</v>
      </c>
      <c r="H239" s="374"/>
      <c r="I239" s="118">
        <f>SUM(I237:I238)</f>
        <v>0</v>
      </c>
      <c r="J239" s="118">
        <f>SUM(J237:J238)</f>
        <v>0</v>
      </c>
      <c r="K239" s="358" t="s">
        <v>1801</v>
      </c>
    </row>
    <row r="240" spans="2:11" ht="9.9499999999999993" customHeight="1" x14ac:dyDescent="0.25">
      <c r="B240" s="307"/>
      <c r="C240" s="307"/>
      <c r="D240" s="307"/>
      <c r="E240" s="133"/>
      <c r="F240" s="133"/>
      <c r="G240" s="89"/>
      <c r="H240" s="89"/>
      <c r="I240" s="133"/>
      <c r="J240" s="133"/>
      <c r="K240" s="89"/>
    </row>
    <row r="241" spans="2:11" ht="20.100000000000001" customHeight="1" x14ac:dyDescent="0.25">
      <c r="B241" s="40">
        <f>Summarys!B161</f>
        <v>3112200</v>
      </c>
      <c r="C241" s="43" t="s">
        <v>479</v>
      </c>
      <c r="D241" s="38"/>
      <c r="E241" s="104"/>
      <c r="F241" s="104"/>
      <c r="G241" s="89"/>
      <c r="H241" s="89"/>
      <c r="I241" s="104"/>
      <c r="J241" s="104"/>
      <c r="K241" s="89"/>
    </row>
    <row r="242" spans="2:11" ht="20.100000000000001" customHeight="1" x14ac:dyDescent="0.25">
      <c r="B242" s="771">
        <v>3112205</v>
      </c>
      <c r="C242" s="298" t="str">
        <f>VLOOKUP(B242,EXPENSE!C:D,2,FALSE)</f>
        <v>Other Capital Expenditure</v>
      </c>
      <c r="D242" s="771"/>
      <c r="E242" s="104">
        <v>0</v>
      </c>
      <c r="F242" s="104">
        <v>0</v>
      </c>
      <c r="G242" s="177" t="s">
        <v>1801</v>
      </c>
      <c r="H242" s="89"/>
      <c r="I242" s="104">
        <v>944476.05</v>
      </c>
      <c r="J242" s="104">
        <v>82559.42</v>
      </c>
      <c r="K242" s="177">
        <f>J242/I242</f>
        <v>8.7412931222554557E-2</v>
      </c>
    </row>
    <row r="243" spans="2:11" ht="5.0999999999999996" customHeight="1" x14ac:dyDescent="0.25">
      <c r="B243" s="307"/>
      <c r="C243" s="298"/>
      <c r="D243" s="307"/>
      <c r="E243" s="104"/>
      <c r="F243" s="104"/>
      <c r="G243" s="177"/>
      <c r="H243" s="89"/>
      <c r="I243" s="104"/>
      <c r="J243" s="104"/>
      <c r="K243" s="177"/>
    </row>
    <row r="244" spans="2:11" s="169" customFormat="1" ht="20.100000000000001" customHeight="1" thickBot="1" x14ac:dyDescent="0.3">
      <c r="B244" s="46"/>
      <c r="C244" s="357" t="s">
        <v>533</v>
      </c>
      <c r="D244" s="112"/>
      <c r="E244" s="118">
        <f>SUM(E242:E243)</f>
        <v>0</v>
      </c>
      <c r="F244" s="118">
        <f>SUM(F242:F243)</f>
        <v>0</v>
      </c>
      <c r="G244" s="358" t="s">
        <v>1801</v>
      </c>
      <c r="H244" s="374"/>
      <c r="I244" s="118">
        <f>SUM(I242:I243)</f>
        <v>944476.05</v>
      </c>
      <c r="J244" s="118">
        <f>SUM(J242:J243)</f>
        <v>82559.42</v>
      </c>
      <c r="K244" s="358">
        <f>J244/I244</f>
        <v>8.7412931222554557E-2</v>
      </c>
    </row>
    <row r="245" spans="2:11" ht="9.9499999999999993" customHeight="1" x14ac:dyDescent="0.25">
      <c r="B245" s="307"/>
      <c r="C245" s="307"/>
      <c r="D245" s="307"/>
      <c r="E245" s="133"/>
      <c r="F245" s="133"/>
      <c r="G245" s="89"/>
      <c r="H245" s="89"/>
      <c r="I245" s="133"/>
      <c r="J245" s="133"/>
      <c r="K245" s="89"/>
    </row>
    <row r="246" spans="2:11" ht="20.100000000000001" customHeight="1" x14ac:dyDescent="0.25">
      <c r="B246" s="40">
        <f>Summarys!B162</f>
        <v>3112250</v>
      </c>
      <c r="C246" s="43" t="s">
        <v>484</v>
      </c>
      <c r="D246" s="38"/>
      <c r="E246" s="104"/>
      <c r="F246" s="104"/>
      <c r="G246" s="89"/>
      <c r="H246" s="89"/>
      <c r="I246" s="104"/>
      <c r="J246" s="104"/>
      <c r="K246" s="89"/>
    </row>
    <row r="247" spans="2:11" ht="20.100000000000001" customHeight="1" x14ac:dyDescent="0.25">
      <c r="B247" s="752">
        <v>3112258</v>
      </c>
      <c r="C247" s="298" t="str">
        <f>VLOOKUP(B247,EXPENSE!C:D,2,FALSE)</f>
        <v>WIP - Other Assets</v>
      </c>
      <c r="D247" s="38"/>
      <c r="E247" s="104">
        <v>0</v>
      </c>
      <c r="F247" s="104">
        <v>0</v>
      </c>
      <c r="G247" s="177" t="s">
        <v>1801</v>
      </c>
      <c r="H247" s="89"/>
      <c r="I247" s="104">
        <v>0</v>
      </c>
      <c r="J247" s="104">
        <v>0</v>
      </c>
      <c r="K247" s="177" t="s">
        <v>1801</v>
      </c>
    </row>
    <row r="248" spans="2:11" ht="5.0999999999999996" customHeight="1" x14ac:dyDescent="0.25">
      <c r="B248" s="307"/>
      <c r="C248" s="298"/>
      <c r="D248" s="307"/>
      <c r="E248" s="104"/>
      <c r="F248" s="104"/>
      <c r="G248" s="177"/>
      <c r="H248" s="89"/>
      <c r="I248" s="104"/>
      <c r="J248" s="104"/>
      <c r="K248" s="177"/>
    </row>
    <row r="249" spans="2:11" s="169" customFormat="1" ht="20.100000000000001" customHeight="1" thickBot="1" x14ac:dyDescent="0.3">
      <c r="B249" s="46"/>
      <c r="C249" s="357" t="s">
        <v>533</v>
      </c>
      <c r="D249" s="112"/>
      <c r="E249" s="118">
        <f>SUM(E247:E248)</f>
        <v>0</v>
      </c>
      <c r="F249" s="118">
        <f>SUM(F247:F248)</f>
        <v>0</v>
      </c>
      <c r="G249" s="358" t="s">
        <v>1801</v>
      </c>
      <c r="H249" s="374"/>
      <c r="I249" s="118">
        <f>SUM(I247:I248)</f>
        <v>0</v>
      </c>
      <c r="J249" s="118">
        <f>SUM(J247:J248)</f>
        <v>0</v>
      </c>
      <c r="K249" s="358" t="s">
        <v>1801</v>
      </c>
    </row>
    <row r="250" spans="2:11" ht="9.9499999999999993" customHeight="1" x14ac:dyDescent="0.25">
      <c r="B250" s="307"/>
      <c r="C250" s="307"/>
      <c r="D250" s="307"/>
      <c r="E250" s="133"/>
      <c r="F250" s="133"/>
      <c r="G250" s="89"/>
      <c r="H250" s="89"/>
      <c r="I250" s="133"/>
      <c r="J250" s="133"/>
      <c r="K250" s="89"/>
    </row>
    <row r="251" spans="2:11" ht="20.100000000000001" customHeight="1" x14ac:dyDescent="0.25">
      <c r="B251" s="40">
        <f>Summarys!B163</f>
        <v>3113100</v>
      </c>
      <c r="C251" s="43" t="s">
        <v>480</v>
      </c>
      <c r="D251" s="38"/>
      <c r="E251" s="104"/>
      <c r="F251" s="104"/>
      <c r="G251" s="89"/>
      <c r="H251" s="89"/>
      <c r="I251" s="104"/>
      <c r="J251" s="104"/>
      <c r="K251" s="89"/>
    </row>
    <row r="252" spans="2:11" ht="20.100000000000001" customHeight="1" x14ac:dyDescent="0.25">
      <c r="B252" s="307">
        <v>3113101</v>
      </c>
      <c r="C252" s="298" t="str">
        <f>VLOOKUP(B252,EXPENSE!C:D,2,FALSE)</f>
        <v>Electrical Networks</v>
      </c>
      <c r="D252" s="307"/>
      <c r="E252" s="104">
        <v>0</v>
      </c>
      <c r="F252" s="104">
        <v>0</v>
      </c>
      <c r="G252" s="177" t="s">
        <v>1801</v>
      </c>
      <c r="H252" s="89"/>
      <c r="I252" s="104">
        <v>50000</v>
      </c>
      <c r="J252" s="104">
        <v>0</v>
      </c>
      <c r="K252" s="177">
        <f>J252/I252</f>
        <v>0</v>
      </c>
    </row>
    <row r="253" spans="2:11" ht="20.100000000000001" customHeight="1" x14ac:dyDescent="0.25">
      <c r="B253" s="938">
        <v>3113108</v>
      </c>
      <c r="C253" s="298" t="str">
        <f>VLOOKUP(B253,EXPENSE!C:D,2,FALSE)</f>
        <v>Furniture &amp; Fittings</v>
      </c>
      <c r="D253" s="938"/>
      <c r="E253" s="104">
        <v>200000</v>
      </c>
      <c r="F253" s="104">
        <v>0</v>
      </c>
      <c r="G253" s="177">
        <f>F253/E253</f>
        <v>0</v>
      </c>
      <c r="H253" s="89"/>
      <c r="I253" s="104">
        <v>30000</v>
      </c>
      <c r="J253" s="104">
        <v>6700</v>
      </c>
      <c r="K253" s="177">
        <f>J253/I253</f>
        <v>0.22333333333333333</v>
      </c>
    </row>
    <row r="254" spans="2:11" ht="20.100000000000001" customHeight="1" x14ac:dyDescent="0.25">
      <c r="B254" s="750">
        <v>3113110</v>
      </c>
      <c r="C254" s="298" t="str">
        <f>VLOOKUP(B254,EXPENSE!C:D,2,FALSE)</f>
        <v>Water Systems</v>
      </c>
      <c r="D254" s="38"/>
      <c r="E254" s="104">
        <v>100000</v>
      </c>
      <c r="F254" s="104">
        <v>0</v>
      </c>
      <c r="G254" s="177" t="s">
        <v>1801</v>
      </c>
      <c r="H254" s="89"/>
      <c r="I254" s="104">
        <v>0</v>
      </c>
      <c r="J254" s="104">
        <v>0</v>
      </c>
      <c r="K254" s="177" t="s">
        <v>1801</v>
      </c>
    </row>
    <row r="255" spans="2:11" ht="5.0999999999999996" customHeight="1" x14ac:dyDescent="0.25">
      <c r="B255" s="307"/>
      <c r="C255" s="298"/>
      <c r="D255" s="307"/>
      <c r="E255" s="104"/>
      <c r="F255" s="104"/>
      <c r="G255" s="177"/>
      <c r="H255" s="89"/>
      <c r="I255" s="104"/>
      <c r="J255" s="104"/>
      <c r="K255" s="177"/>
    </row>
    <row r="256" spans="2:11" s="169" customFormat="1" ht="20.100000000000001" customHeight="1" thickBot="1" x14ac:dyDescent="0.3">
      <c r="B256" s="46"/>
      <c r="C256" s="357" t="s">
        <v>533</v>
      </c>
      <c r="D256" s="112"/>
      <c r="E256" s="118">
        <f>SUM(E252:E255)</f>
        <v>300000</v>
      </c>
      <c r="F256" s="118">
        <f>SUM(F252:F255)</f>
        <v>0</v>
      </c>
      <c r="G256" s="358">
        <f>F256/E256</f>
        <v>0</v>
      </c>
      <c r="H256" s="374"/>
      <c r="I256" s="118">
        <f>SUM(I252:I255)</f>
        <v>80000</v>
      </c>
      <c r="J256" s="118">
        <f>SUM(J252:J255)</f>
        <v>6700</v>
      </c>
      <c r="K256" s="358">
        <f>J256/I256</f>
        <v>8.3750000000000005E-2</v>
      </c>
    </row>
    <row r="257" spans="2:11" ht="9.9499999999999993" customHeight="1" x14ac:dyDescent="0.25">
      <c r="B257" s="307"/>
      <c r="C257" s="307"/>
      <c r="D257" s="307"/>
      <c r="E257" s="133"/>
      <c r="F257" s="133"/>
      <c r="G257" s="89"/>
      <c r="H257" s="89"/>
      <c r="I257" s="133"/>
      <c r="J257" s="133"/>
      <c r="K257" s="89"/>
    </row>
    <row r="258" spans="2:11" ht="20.100000000000001" customHeight="1" x14ac:dyDescent="0.25">
      <c r="B258" s="40">
        <f>Summarys!B164</f>
        <v>3113150</v>
      </c>
      <c r="C258" s="43" t="s">
        <v>485</v>
      </c>
      <c r="D258" s="38"/>
      <c r="E258" s="104"/>
      <c r="F258" s="104"/>
      <c r="G258" s="89"/>
      <c r="H258" s="89"/>
      <c r="I258" s="104"/>
      <c r="J258" s="104"/>
      <c r="K258" s="89"/>
    </row>
    <row r="259" spans="2:11" ht="20.100000000000001" customHeight="1" x14ac:dyDescent="0.25">
      <c r="B259" s="784">
        <v>3113160</v>
      </c>
      <c r="C259" s="298" t="str">
        <f>VLOOKUP(B259,EXPENSE!C:D,2,FALSE)</f>
        <v>WIP - Furniture &amp; Fittings</v>
      </c>
      <c r="D259" s="784"/>
      <c r="E259" s="104">
        <v>0</v>
      </c>
      <c r="F259" s="104">
        <v>0</v>
      </c>
      <c r="G259" s="177" t="s">
        <v>1801</v>
      </c>
      <c r="H259" s="89"/>
      <c r="I259" s="104">
        <v>0</v>
      </c>
      <c r="J259" s="104">
        <v>0</v>
      </c>
      <c r="K259" s="177" t="s">
        <v>1801</v>
      </c>
    </row>
    <row r="260" spans="2:11" ht="5.0999999999999996" customHeight="1" x14ac:dyDescent="0.25">
      <c r="B260" s="307"/>
      <c r="C260" s="298"/>
      <c r="D260" s="307"/>
      <c r="E260" s="104"/>
      <c r="F260" s="104"/>
      <c r="G260" s="177"/>
      <c r="H260" s="89"/>
      <c r="I260" s="104"/>
      <c r="J260" s="104"/>
      <c r="K260" s="177"/>
    </row>
    <row r="261" spans="2:11" s="169" customFormat="1" ht="20.100000000000001" customHeight="1" thickBot="1" x14ac:dyDescent="0.3">
      <c r="B261" s="46"/>
      <c r="C261" s="357" t="s">
        <v>533</v>
      </c>
      <c r="D261" s="112"/>
      <c r="E261" s="118">
        <f>SUM(E259:E260)</f>
        <v>0</v>
      </c>
      <c r="F261" s="118">
        <f>SUM(F259:F260)</f>
        <v>0</v>
      </c>
      <c r="G261" s="358" t="s">
        <v>1801</v>
      </c>
      <c r="H261" s="374"/>
      <c r="I261" s="118">
        <f>SUM(I259:I260)</f>
        <v>0</v>
      </c>
      <c r="J261" s="118">
        <f>SUM(J259:J260)</f>
        <v>0</v>
      </c>
      <c r="K261" s="358" t="s">
        <v>1801</v>
      </c>
    </row>
    <row r="262" spans="2:11" ht="5.0999999999999996" customHeight="1" x14ac:dyDescent="0.25">
      <c r="B262" s="307"/>
      <c r="C262" s="38"/>
      <c r="D262" s="38"/>
      <c r="E262" s="104"/>
      <c r="F262" s="104"/>
      <c r="G262" s="89"/>
      <c r="H262" s="89"/>
      <c r="I262" s="104"/>
      <c r="J262" s="104"/>
      <c r="K262" s="89"/>
    </row>
    <row r="263" spans="2:11" s="170" customFormat="1" ht="20.100000000000001" customHeight="1" thickBot="1" x14ac:dyDescent="0.3">
      <c r="B263" s="353"/>
      <c r="C263" s="353" t="s">
        <v>532</v>
      </c>
      <c r="D263" s="354"/>
      <c r="E263" s="355">
        <f>E261+E256+E249+E244+E239+E234+E229+E224+E215+E210+E202+E197</f>
        <v>3787397</v>
      </c>
      <c r="F263" s="355">
        <f>F261+F256+F249+F244+F239+F234+F229+F224+F215+F210+F202+F197</f>
        <v>2145283.4300000002</v>
      </c>
      <c r="G263" s="356">
        <f>F263/E263</f>
        <v>0.56642687048651097</v>
      </c>
      <c r="H263" s="376"/>
      <c r="I263" s="355">
        <f>I261+I256+I249+I244+I239+I234+I229+I224+I215+I210+I202+I197</f>
        <v>4837476.05</v>
      </c>
      <c r="J263" s="355">
        <f>J261+J256+J249+J244+J239+J234+J229+J224+J215+J210+J202+J197</f>
        <v>3105116.38</v>
      </c>
      <c r="K263" s="356">
        <f>J263/I263</f>
        <v>0.64188770092205416</v>
      </c>
    </row>
    <row r="264" spans="2:11" ht="20.100000000000001" customHeight="1" x14ac:dyDescent="0.25">
      <c r="B264" s="307"/>
      <c r="C264" s="38"/>
      <c r="D264" s="38"/>
      <c r="E264" s="104"/>
      <c r="F264" s="104"/>
      <c r="G264" s="89"/>
      <c r="H264" s="89"/>
      <c r="I264" s="104"/>
      <c r="J264" s="104"/>
      <c r="K264" s="89"/>
    </row>
    <row r="265" spans="2:11" ht="5.0999999999999996" customHeight="1" x14ac:dyDescent="0.25">
      <c r="B265" s="493"/>
      <c r="C265" s="38"/>
      <c r="D265" s="38"/>
      <c r="E265" s="104"/>
      <c r="F265" s="104"/>
      <c r="G265" s="89"/>
      <c r="H265" s="89"/>
      <c r="I265" s="104"/>
      <c r="J265" s="104"/>
      <c r="K265" s="89"/>
    </row>
    <row r="266" spans="2:11" s="169" customFormat="1" ht="5.0999999999999996" customHeight="1" x14ac:dyDescent="0.25">
      <c r="B266" s="46"/>
      <c r="C266" s="375"/>
      <c r="D266" s="120"/>
      <c r="E266" s="121"/>
      <c r="F266" s="121"/>
      <c r="G266" s="495"/>
      <c r="H266" s="496"/>
      <c r="I266" s="121"/>
      <c r="J266" s="121"/>
      <c r="K266" s="495"/>
    </row>
    <row r="267" spans="2:11" ht="20.100000000000001" customHeight="1" thickBot="1" x14ac:dyDescent="0.3">
      <c r="B267" s="493"/>
      <c r="C267" s="38"/>
      <c r="D267" s="38"/>
      <c r="E267" s="104"/>
      <c r="F267" s="104"/>
      <c r="G267" s="89"/>
      <c r="H267" s="89"/>
      <c r="I267" s="104"/>
      <c r="J267" s="104"/>
      <c r="K267" s="89"/>
    </row>
    <row r="268" spans="2:11" s="19" customFormat="1" ht="24" customHeight="1" thickBot="1" x14ac:dyDescent="0.3">
      <c r="B268" s="1004" t="s">
        <v>1864</v>
      </c>
      <c r="C268" s="1005"/>
      <c r="D268" s="1005"/>
      <c r="E268" s="830">
        <f>E263+E80+E172+E156+E147+E39+E138+E190</f>
        <v>9429950</v>
      </c>
      <c r="F268" s="830">
        <f>F263+F80+F172+F156+F147+F39+F138+F190</f>
        <v>5708518.8300000001</v>
      </c>
      <c r="G268" s="831">
        <f>F268/E268</f>
        <v>0.60536045578184405</v>
      </c>
      <c r="H268" s="832"/>
      <c r="I268" s="830">
        <f>SUM(I263,I190,I172,I156,I147,I138,I39)</f>
        <v>10090378.1</v>
      </c>
      <c r="J268" s="830">
        <f>SUM(J263,J190,J172,J156,J147,J138,J39)</f>
        <v>6104762.54</v>
      </c>
      <c r="K268" s="831">
        <f>J268/I268</f>
        <v>0.6050083039009212</v>
      </c>
    </row>
    <row r="269" spans="2:11" ht="20.100000000000001" customHeight="1" x14ac:dyDescent="0.25">
      <c r="B269" s="41"/>
      <c r="C269" s="38"/>
      <c r="D269" s="38"/>
      <c r="E269" s="104"/>
      <c r="F269" s="104"/>
      <c r="G269" s="89"/>
      <c r="H269" s="89"/>
      <c r="I269" s="104"/>
      <c r="J269" s="104"/>
      <c r="K269" s="89"/>
    </row>
    <row r="324" spans="4:4" ht="20.100000000000001" customHeight="1" x14ac:dyDescent="0.25">
      <c r="D324" s="174"/>
    </row>
  </sheetData>
  <sortState ref="B247:K249">
    <sortCondition ref="B247"/>
  </sortState>
  <mergeCells count="5">
    <mergeCell ref="B268:D268"/>
    <mergeCell ref="C13:D13"/>
    <mergeCell ref="B2:K2"/>
    <mergeCell ref="B3:K3"/>
    <mergeCell ref="B4:K4"/>
  </mergeCells>
  <printOptions horizontalCentered="1"/>
  <pageMargins left="0.23622047244094491" right="0.23622047244094491" top="0.43307086614173229" bottom="0.31496062992125984" header="0.19685039370078741" footer="0.19685039370078741"/>
  <pageSetup paperSize="9" scale="81" orientation="landscape" r:id="rId1"/>
  <headerFooter>
    <oddFooter>&amp;L&amp;8&amp;D&amp;C&amp;8MAcFINSOFT ~ LOCAL GOV'T ACCOUNTING SOFTWARE~~~By D-R-V Consult Gh Ltd.&amp;RPage &amp;P of &amp;[Page 6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2:G90"/>
  <sheetViews>
    <sheetView showGridLines="0" tabSelected="1" zoomScaleNormal="100" workbookViewId="0">
      <pane ySplit="8" topLeftCell="A30" activePane="bottomLeft" state="frozen"/>
      <selection pane="bottomLeft" activeCell="E19" sqref="E19"/>
    </sheetView>
  </sheetViews>
  <sheetFormatPr defaultRowHeight="20.100000000000001" customHeight="1" x14ac:dyDescent="0.25"/>
  <cols>
    <col min="1" max="1" width="9.140625" style="113"/>
    <col min="2" max="3" width="20.7109375" style="113" customWidth="1"/>
    <col min="4" max="4" width="19.85546875" style="113" customWidth="1"/>
    <col min="5" max="5" width="20.7109375" style="175" customWidth="1"/>
    <col min="6" max="6" width="8.7109375" style="175" customWidth="1"/>
    <col min="7" max="7" width="20.7109375" style="175" customWidth="1"/>
    <col min="8" max="10" width="9.140625" style="113"/>
    <col min="11" max="11" width="26.5703125" style="113" customWidth="1"/>
    <col min="12" max="16384" width="9.140625" style="113"/>
  </cols>
  <sheetData>
    <row r="2" spans="2:7" ht="24.95" customHeight="1" x14ac:dyDescent="0.3">
      <c r="B2" s="960" t="str">
        <f>'Bal. Sht'!B2:F2</f>
        <v>~ 0215100 - KOMENDA-EDINA-EGUAFO-ABREM MUNICIPAL ASSEMBLY ~</v>
      </c>
      <c r="C2" s="960"/>
      <c r="D2" s="960"/>
      <c r="E2" s="960"/>
      <c r="F2" s="960"/>
      <c r="G2" s="960"/>
    </row>
    <row r="3" spans="2:7" ht="21.95" customHeight="1" x14ac:dyDescent="0.25">
      <c r="B3" s="964" t="s">
        <v>1843</v>
      </c>
      <c r="C3" s="964"/>
      <c r="D3" s="964"/>
      <c r="E3" s="964"/>
      <c r="F3" s="964"/>
      <c r="G3" s="964"/>
    </row>
    <row r="4" spans="2:7" ht="21.95" customHeight="1" x14ac:dyDescent="0.25">
      <c r="B4" s="1007" t="str">
        <f>'Bal. Sht'!B4:F4</f>
        <v>31st DECEMBER 2017</v>
      </c>
      <c r="C4" s="1007"/>
      <c r="D4" s="1007"/>
      <c r="E4" s="1007"/>
      <c r="F4" s="1007"/>
      <c r="G4" s="1007"/>
    </row>
    <row r="5" spans="2:7" ht="20.100000000000001" customHeight="1" x14ac:dyDescent="0.25">
      <c r="B5" s="195"/>
      <c r="C5" s="195"/>
      <c r="D5" s="195"/>
      <c r="E5" s="133"/>
      <c r="F5" s="133"/>
      <c r="G5" s="133"/>
    </row>
    <row r="6" spans="2:7" ht="20.100000000000001" customHeight="1" x14ac:dyDescent="0.25">
      <c r="B6" s="787"/>
      <c r="C6" s="787"/>
      <c r="D6" s="787"/>
      <c r="E6" s="788">
        <f>'Bal. Sht'!D6</f>
        <v>2017</v>
      </c>
      <c r="F6" s="788"/>
      <c r="G6" s="788">
        <v>2016</v>
      </c>
    </row>
    <row r="7" spans="2:7" ht="20.100000000000001" customHeight="1" x14ac:dyDescent="0.25">
      <c r="B7" s="1008" t="s">
        <v>831</v>
      </c>
      <c r="C7" s="1008"/>
      <c r="D7" s="789"/>
      <c r="E7" s="790" t="s">
        <v>832</v>
      </c>
      <c r="F7" s="790"/>
      <c r="G7" s="790" t="s">
        <v>832</v>
      </c>
    </row>
    <row r="8" spans="2:7" ht="20.100000000000001" customHeight="1" thickBot="1" x14ac:dyDescent="0.3">
      <c r="B8" s="1009"/>
      <c r="C8" s="1009"/>
      <c r="D8" s="789"/>
      <c r="E8" s="790" t="s">
        <v>833</v>
      </c>
      <c r="F8" s="790"/>
      <c r="G8" s="790" t="s">
        <v>833</v>
      </c>
    </row>
    <row r="9" spans="2:7" s="491" customFormat="1" ht="9.9499999999999993" customHeight="1" x14ac:dyDescent="0.25">
      <c r="B9" s="488"/>
      <c r="C9" s="488"/>
      <c r="D9" s="488"/>
      <c r="E9" s="490"/>
      <c r="F9" s="490"/>
      <c r="G9" s="490"/>
    </row>
    <row r="10" spans="2:7" s="491" customFormat="1" ht="20.100000000000001" customHeight="1" x14ac:dyDescent="0.25">
      <c r="B10" s="1011" t="s">
        <v>1827</v>
      </c>
      <c r="C10" s="1011"/>
      <c r="D10" s="488"/>
      <c r="E10" s="104">
        <v>1144.3499999999999</v>
      </c>
      <c r="F10" s="104"/>
      <c r="G10" s="104">
        <v>1144.3499999999999</v>
      </c>
    </row>
    <row r="11" spans="2:7" s="491" customFormat="1" ht="20.100000000000001" customHeight="1" x14ac:dyDescent="0.25">
      <c r="B11" s="1011" t="s">
        <v>1828</v>
      </c>
      <c r="C11" s="1011"/>
      <c r="D11" s="488"/>
      <c r="E11" s="104">
        <v>1533.25</v>
      </c>
      <c r="F11" s="104"/>
      <c r="G11" s="104">
        <v>1533.25</v>
      </c>
    </row>
    <row r="12" spans="2:7" s="491" customFormat="1" ht="20.100000000000001" customHeight="1" x14ac:dyDescent="0.25">
      <c r="B12" s="817" t="s">
        <v>1848</v>
      </c>
      <c r="C12" s="817"/>
      <c r="D12" s="488"/>
      <c r="E12" s="104">
        <v>2995.95</v>
      </c>
      <c r="F12" s="104"/>
      <c r="G12" s="104">
        <v>1136</v>
      </c>
    </row>
    <row r="13" spans="2:7" s="491" customFormat="1" ht="20.100000000000001" customHeight="1" x14ac:dyDescent="0.25">
      <c r="B13" s="785" t="s">
        <v>1829</v>
      </c>
      <c r="C13" s="785"/>
      <c r="D13" s="488"/>
      <c r="E13" s="104">
        <v>-14.84</v>
      </c>
      <c r="F13" s="104"/>
      <c r="G13" s="104">
        <v>139.18</v>
      </c>
    </row>
    <row r="14" spans="2:7" s="491" customFormat="1" ht="20.100000000000001" customHeight="1" x14ac:dyDescent="0.25">
      <c r="B14" s="785" t="s">
        <v>1830</v>
      </c>
      <c r="C14" s="785"/>
      <c r="D14" s="488"/>
      <c r="E14" s="104">
        <v>0</v>
      </c>
      <c r="F14" s="104"/>
      <c r="G14" s="104">
        <v>1111.5999999999999</v>
      </c>
    </row>
    <row r="15" spans="2:7" s="491" customFormat="1" ht="20.100000000000001" customHeight="1" x14ac:dyDescent="0.25">
      <c r="B15" s="785" t="s">
        <v>1831</v>
      </c>
      <c r="C15" s="785"/>
      <c r="D15" s="488"/>
      <c r="E15" s="104">
        <v>16.25</v>
      </c>
      <c r="F15" s="104"/>
      <c r="G15" s="104">
        <v>16.25</v>
      </c>
    </row>
    <row r="16" spans="2:7" s="491" customFormat="1" ht="20.100000000000001" customHeight="1" x14ac:dyDescent="0.25">
      <c r="B16" s="785" t="s">
        <v>1832</v>
      </c>
      <c r="C16" s="785"/>
      <c r="D16" s="488"/>
      <c r="E16" s="104">
        <v>177.75</v>
      </c>
      <c r="F16" s="104"/>
      <c r="G16" s="104">
        <v>177.75</v>
      </c>
    </row>
    <row r="17" spans="2:7" s="491" customFormat="1" ht="20.100000000000001" customHeight="1" x14ac:dyDescent="0.25">
      <c r="B17" s="785" t="s">
        <v>1833</v>
      </c>
      <c r="C17" s="785"/>
      <c r="D17" s="488"/>
      <c r="E17" s="104">
        <v>0</v>
      </c>
      <c r="F17" s="104"/>
      <c r="G17" s="104">
        <v>0</v>
      </c>
    </row>
    <row r="18" spans="2:7" s="491" customFormat="1" ht="20.100000000000001" customHeight="1" x14ac:dyDescent="0.25">
      <c r="B18" s="785" t="s">
        <v>1834</v>
      </c>
      <c r="C18" s="785"/>
      <c r="D18" s="488"/>
      <c r="E18" s="104">
        <v>0</v>
      </c>
      <c r="F18" s="104"/>
      <c r="G18" s="104">
        <v>0</v>
      </c>
    </row>
    <row r="19" spans="2:7" s="491" customFormat="1" ht="20.100000000000001" customHeight="1" x14ac:dyDescent="0.25">
      <c r="B19" s="785" t="s">
        <v>1826</v>
      </c>
      <c r="C19" s="785"/>
      <c r="D19" s="488"/>
      <c r="E19" s="104">
        <v>319271.40000000002</v>
      </c>
      <c r="F19" s="104"/>
      <c r="G19" s="104">
        <v>-31155.200000000001</v>
      </c>
    </row>
    <row r="20" spans="2:7" s="491" customFormat="1" ht="20.100000000000001" customHeight="1" x14ac:dyDescent="0.25">
      <c r="B20" s="785" t="s">
        <v>1812</v>
      </c>
      <c r="C20" s="785"/>
      <c r="D20" s="488"/>
      <c r="E20" s="104">
        <v>149375.96</v>
      </c>
      <c r="F20" s="104"/>
      <c r="G20" s="104">
        <v>1323.52</v>
      </c>
    </row>
    <row r="21" spans="2:7" s="491" customFormat="1" ht="20.100000000000001" customHeight="1" x14ac:dyDescent="0.25">
      <c r="B21" s="1011" t="s">
        <v>1813</v>
      </c>
      <c r="C21" s="1011"/>
      <c r="D21" s="488"/>
      <c r="E21" s="104">
        <v>2131.36</v>
      </c>
      <c r="F21" s="104"/>
      <c r="G21" s="104">
        <v>2131.36</v>
      </c>
    </row>
    <row r="22" spans="2:7" s="491" customFormat="1" ht="20.100000000000001" customHeight="1" x14ac:dyDescent="0.25">
      <c r="B22" s="785" t="s">
        <v>1814</v>
      </c>
      <c r="C22" s="785"/>
      <c r="D22" s="488"/>
      <c r="E22" s="104">
        <v>0</v>
      </c>
      <c r="F22" s="104"/>
      <c r="G22" s="104">
        <v>0</v>
      </c>
    </row>
    <row r="23" spans="2:7" s="491" customFormat="1" ht="20.100000000000001" customHeight="1" x14ac:dyDescent="0.25">
      <c r="B23" s="785" t="s">
        <v>1815</v>
      </c>
      <c r="C23" s="785"/>
      <c r="D23" s="488"/>
      <c r="E23" s="104">
        <v>3459.28</v>
      </c>
      <c r="F23" s="104"/>
      <c r="G23" s="104">
        <v>3459.28</v>
      </c>
    </row>
    <row r="24" spans="2:7" s="491" customFormat="1" ht="20.100000000000001" customHeight="1" x14ac:dyDescent="0.25">
      <c r="B24" s="785" t="s">
        <v>1816</v>
      </c>
      <c r="C24" s="785"/>
      <c r="D24" s="488"/>
      <c r="E24" s="104">
        <v>0</v>
      </c>
      <c r="F24" s="104"/>
      <c r="G24" s="104">
        <v>0</v>
      </c>
    </row>
    <row r="25" spans="2:7" s="491" customFormat="1" ht="20.100000000000001" customHeight="1" x14ac:dyDescent="0.25">
      <c r="B25" s="785" t="s">
        <v>1817</v>
      </c>
      <c r="C25" s="785"/>
      <c r="D25" s="488"/>
      <c r="E25" s="104">
        <v>7782.66</v>
      </c>
      <c r="F25" s="104"/>
      <c r="G25" s="104">
        <v>4348.1099999999997</v>
      </c>
    </row>
    <row r="26" spans="2:7" s="491" customFormat="1" ht="20.100000000000001" customHeight="1" x14ac:dyDescent="0.25">
      <c r="B26" s="817" t="s">
        <v>1849</v>
      </c>
      <c r="C26" s="817"/>
      <c r="D26" s="488"/>
      <c r="E26" s="104">
        <v>18</v>
      </c>
      <c r="F26" s="104"/>
      <c r="G26" s="104">
        <v>18</v>
      </c>
    </row>
    <row r="27" spans="2:7" s="491" customFormat="1" ht="20.100000000000001" customHeight="1" x14ac:dyDescent="0.25">
      <c r="B27" s="785" t="s">
        <v>1818</v>
      </c>
      <c r="C27" s="785"/>
      <c r="D27" s="488"/>
      <c r="E27" s="104">
        <v>952.42</v>
      </c>
      <c r="F27" s="104"/>
      <c r="G27" s="104">
        <v>1316.16</v>
      </c>
    </row>
    <row r="28" spans="2:7" s="491" customFormat="1" ht="20.100000000000001" customHeight="1" x14ac:dyDescent="0.25">
      <c r="B28" s="817" t="s">
        <v>1850</v>
      </c>
      <c r="C28" s="817"/>
      <c r="D28" s="488"/>
      <c r="E28" s="104">
        <v>0</v>
      </c>
      <c r="F28" s="104"/>
      <c r="G28" s="104">
        <v>18</v>
      </c>
    </row>
    <row r="29" spans="2:7" s="491" customFormat="1" ht="20.100000000000001" customHeight="1" x14ac:dyDescent="0.25">
      <c r="B29" s="785" t="s">
        <v>1819</v>
      </c>
      <c r="C29" s="785"/>
      <c r="D29" s="488"/>
      <c r="E29" s="104">
        <v>5764.49</v>
      </c>
      <c r="F29" s="104"/>
      <c r="G29" s="104">
        <v>17635.689999999999</v>
      </c>
    </row>
    <row r="30" spans="2:7" s="491" customFormat="1" ht="20.100000000000001" customHeight="1" x14ac:dyDescent="0.25">
      <c r="B30" s="1011" t="s">
        <v>1820</v>
      </c>
      <c r="C30" s="1011"/>
      <c r="D30" s="488"/>
      <c r="E30" s="104">
        <v>252621.87</v>
      </c>
      <c r="F30" s="104"/>
      <c r="G30" s="104">
        <v>340075.04</v>
      </c>
    </row>
    <row r="31" spans="2:7" s="491" customFormat="1" ht="20.100000000000001" customHeight="1" x14ac:dyDescent="0.25">
      <c r="B31" s="817" t="s">
        <v>1851</v>
      </c>
      <c r="C31" s="785"/>
      <c r="D31" s="488"/>
      <c r="E31" s="104">
        <v>24879.360000000001</v>
      </c>
      <c r="F31" s="104"/>
      <c r="G31" s="104">
        <v>19453.41</v>
      </c>
    </row>
    <row r="32" spans="2:7" s="491" customFormat="1" ht="20.100000000000001" customHeight="1" x14ac:dyDescent="0.25">
      <c r="B32" s="817" t="s">
        <v>1852</v>
      </c>
      <c r="C32" s="817"/>
      <c r="D32" s="488"/>
      <c r="E32" s="104">
        <v>0</v>
      </c>
      <c r="F32" s="104"/>
      <c r="G32" s="104">
        <v>18</v>
      </c>
    </row>
    <row r="33" spans="2:7" s="491" customFormat="1" ht="20.100000000000001" customHeight="1" x14ac:dyDescent="0.25">
      <c r="B33" s="817" t="s">
        <v>1853</v>
      </c>
      <c r="C33" s="817"/>
      <c r="D33" s="488"/>
      <c r="E33" s="104">
        <v>1962.01</v>
      </c>
      <c r="F33" s="104"/>
      <c r="G33" s="104">
        <v>10562.76</v>
      </c>
    </row>
    <row r="34" spans="2:7" s="491" customFormat="1" ht="20.100000000000001" customHeight="1" x14ac:dyDescent="0.25">
      <c r="B34" s="1011" t="s">
        <v>1821</v>
      </c>
      <c r="C34" s="1011"/>
      <c r="D34" s="488"/>
      <c r="E34" s="104">
        <v>115.75</v>
      </c>
      <c r="F34" s="104"/>
      <c r="G34" s="104">
        <v>17477.400000000001</v>
      </c>
    </row>
    <row r="35" spans="2:7" s="491" customFormat="1" ht="20.100000000000001" customHeight="1" x14ac:dyDescent="0.25">
      <c r="B35" s="1011" t="s">
        <v>1822</v>
      </c>
      <c r="C35" s="1011"/>
      <c r="D35" s="488"/>
      <c r="E35" s="104">
        <v>25911.06</v>
      </c>
      <c r="F35" s="104"/>
      <c r="G35" s="104">
        <v>114921.43</v>
      </c>
    </row>
    <row r="36" spans="2:7" s="491" customFormat="1" ht="20.100000000000001" customHeight="1" x14ac:dyDescent="0.25">
      <c r="B36" s="785" t="s">
        <v>1823</v>
      </c>
      <c r="C36" s="785"/>
      <c r="D36" s="488"/>
      <c r="E36" s="104">
        <v>0</v>
      </c>
      <c r="F36" s="104"/>
      <c r="G36" s="104">
        <v>0</v>
      </c>
    </row>
    <row r="37" spans="2:7" s="491" customFormat="1" ht="20.100000000000001" customHeight="1" x14ac:dyDescent="0.25">
      <c r="B37" s="785" t="s">
        <v>1824</v>
      </c>
      <c r="C37" s="785"/>
      <c r="D37" s="488"/>
      <c r="E37" s="104">
        <v>0</v>
      </c>
      <c r="F37" s="104"/>
      <c r="G37" s="104">
        <v>346.27</v>
      </c>
    </row>
    <row r="38" spans="2:7" s="491" customFormat="1" ht="20.100000000000001" customHeight="1" x14ac:dyDescent="0.25">
      <c r="B38" s="818" t="s">
        <v>1868</v>
      </c>
      <c r="C38" s="818"/>
      <c r="D38" s="488"/>
      <c r="E38" s="104">
        <v>3612.47</v>
      </c>
      <c r="F38" s="104"/>
      <c r="G38" s="104">
        <v>605023.56999999995</v>
      </c>
    </row>
    <row r="39" spans="2:7" s="491" customFormat="1" ht="20.100000000000001" customHeight="1" x14ac:dyDescent="0.25">
      <c r="B39" s="937" t="s">
        <v>1870</v>
      </c>
      <c r="C39" s="937"/>
      <c r="D39" s="488"/>
      <c r="E39" s="104">
        <v>339420.22</v>
      </c>
      <c r="F39" s="104"/>
      <c r="G39" s="104">
        <v>0</v>
      </c>
    </row>
    <row r="40" spans="2:7" s="491" customFormat="1" ht="20.100000000000001" customHeight="1" x14ac:dyDescent="0.25">
      <c r="B40" s="1011" t="s">
        <v>1825</v>
      </c>
      <c r="C40" s="1011"/>
      <c r="D40" s="488"/>
      <c r="E40" s="104">
        <v>35805.54</v>
      </c>
      <c r="F40" s="104"/>
      <c r="G40" s="104">
        <v>42130.54</v>
      </c>
    </row>
    <row r="41" spans="2:7" s="491" customFormat="1" ht="6" customHeight="1" x14ac:dyDescent="0.25">
      <c r="B41" s="751"/>
      <c r="C41" s="525"/>
      <c r="D41" s="488"/>
      <c r="E41" s="490"/>
      <c r="F41" s="490"/>
      <c r="G41" s="490"/>
    </row>
    <row r="42" spans="2:7" s="491" customFormat="1" ht="19.5" customHeight="1" thickBot="1" x14ac:dyDescent="0.3">
      <c r="B42" s="1012" t="s">
        <v>1879</v>
      </c>
      <c r="C42" s="1012"/>
      <c r="D42" s="791"/>
      <c r="E42" s="792">
        <f>SUM(E10:E40)</f>
        <v>1178936.56</v>
      </c>
      <c r="F42" s="792"/>
      <c r="G42" s="792">
        <f>SUM(G10:G40)</f>
        <v>1154361.72</v>
      </c>
    </row>
    <row r="43" spans="2:7" s="491" customFormat="1" ht="20.100000000000001" customHeight="1" x14ac:dyDescent="0.25">
      <c r="B43" s="492"/>
      <c r="C43" s="525"/>
      <c r="D43" s="488"/>
      <c r="E43" s="490"/>
      <c r="F43" s="490"/>
      <c r="G43" s="490"/>
    </row>
    <row r="44" spans="2:7" s="491" customFormat="1" ht="20.100000000000001" customHeight="1" x14ac:dyDescent="0.25">
      <c r="B44" s="776" t="s">
        <v>1799</v>
      </c>
      <c r="C44" s="772"/>
      <c r="D44" s="38"/>
      <c r="E44" s="104"/>
      <c r="F44" s="104"/>
      <c r="G44" s="104"/>
    </row>
    <row r="45" spans="2:7" s="491" customFormat="1" ht="19.5" customHeight="1" x14ac:dyDescent="0.25">
      <c r="B45" s="785" t="s">
        <v>1826</v>
      </c>
      <c r="C45" s="785"/>
      <c r="D45" s="38"/>
      <c r="E45" s="104">
        <v>0</v>
      </c>
      <c r="F45" s="104"/>
      <c r="G45" s="104">
        <v>0</v>
      </c>
    </row>
    <row r="46" spans="2:7" s="491" customFormat="1" ht="20.100000000000001" customHeight="1" x14ac:dyDescent="0.25">
      <c r="B46" s="884" t="s">
        <v>1817</v>
      </c>
      <c r="C46" s="785"/>
      <c r="D46" s="38"/>
      <c r="E46" s="104">
        <v>0</v>
      </c>
      <c r="F46" s="104"/>
      <c r="G46" s="104">
        <v>0</v>
      </c>
    </row>
    <row r="47" spans="2:7" s="491" customFormat="1" ht="20.100000000000001" customHeight="1" x14ac:dyDescent="0.25">
      <c r="B47" s="1011" t="s">
        <v>1818</v>
      </c>
      <c r="C47" s="1011"/>
      <c r="D47" s="38"/>
      <c r="E47" s="104">
        <v>0</v>
      </c>
      <c r="F47" s="104"/>
      <c r="G47" s="104">
        <v>0</v>
      </c>
    </row>
    <row r="48" spans="2:7" s="491" customFormat="1" ht="20.100000000000001" customHeight="1" x14ac:dyDescent="0.25">
      <c r="B48" s="785" t="s">
        <v>1816</v>
      </c>
      <c r="C48" s="785"/>
      <c r="D48" s="38"/>
      <c r="E48" s="104">
        <v>0</v>
      </c>
      <c r="F48" s="104"/>
      <c r="G48" s="104">
        <v>0</v>
      </c>
    </row>
    <row r="49" spans="2:7" ht="21.75" customHeight="1" x14ac:dyDescent="0.25">
      <c r="B49" s="785"/>
      <c r="C49" s="785"/>
      <c r="D49" s="38"/>
      <c r="E49" s="104"/>
      <c r="F49" s="104"/>
      <c r="G49" s="104"/>
    </row>
    <row r="50" spans="2:7" ht="20.100000000000001" customHeight="1" thickBot="1" x14ac:dyDescent="0.3">
      <c r="B50" s="1013" t="s">
        <v>1798</v>
      </c>
      <c r="C50" s="1013"/>
      <c r="D50" s="791"/>
      <c r="E50" s="792">
        <f>SUM(E45:E49)</f>
        <v>0</v>
      </c>
      <c r="F50" s="792"/>
      <c r="G50" s="792">
        <f>SUM(G45:G49)</f>
        <v>0</v>
      </c>
    </row>
    <row r="51" spans="2:7" ht="20.100000000000001" customHeight="1" x14ac:dyDescent="0.25">
      <c r="B51" s="38"/>
      <c r="C51" s="38"/>
      <c r="D51" s="38"/>
      <c r="E51" s="104"/>
      <c r="F51" s="104"/>
      <c r="G51" s="104"/>
    </row>
    <row r="52" spans="2:7" ht="20.100000000000001" customHeight="1" x14ac:dyDescent="0.25">
      <c r="B52" s="38"/>
      <c r="C52" s="38"/>
      <c r="D52" s="38"/>
      <c r="E52" s="104"/>
      <c r="F52" s="104"/>
      <c r="G52" s="104"/>
    </row>
    <row r="53" spans="2:7" ht="20.100000000000001" customHeight="1" x14ac:dyDescent="0.25">
      <c r="B53" s="38"/>
      <c r="C53" s="38"/>
      <c r="D53" s="38"/>
      <c r="E53" s="104"/>
      <c r="F53" s="104"/>
      <c r="G53" s="104"/>
    </row>
    <row r="54" spans="2:7" ht="20.100000000000001" customHeight="1" thickBot="1" x14ac:dyDescent="0.3">
      <c r="B54" s="1013" t="s">
        <v>1800</v>
      </c>
      <c r="C54" s="1013"/>
      <c r="D54" s="791"/>
      <c r="E54" s="792">
        <f>E42-E50</f>
        <v>1178936.56</v>
      </c>
      <c r="F54" s="792"/>
      <c r="G54" s="792">
        <f>G42-G50</f>
        <v>1154361.72</v>
      </c>
    </row>
    <row r="55" spans="2:7" ht="20.100000000000001" customHeight="1" x14ac:dyDescent="0.25">
      <c r="B55" s="956"/>
      <c r="C55" s="956"/>
      <c r="D55" s="295"/>
      <c r="E55" s="957"/>
      <c r="F55" s="957"/>
      <c r="G55" s="957"/>
    </row>
    <row r="56" spans="2:7" ht="20.100000000000001" customHeight="1" x14ac:dyDescent="0.25">
      <c r="B56" s="956"/>
      <c r="C56" s="956"/>
      <c r="D56" s="295"/>
      <c r="E56" s="957"/>
      <c r="F56" s="957"/>
      <c r="G56" s="957"/>
    </row>
    <row r="57" spans="2:7" ht="20.100000000000001" customHeight="1" x14ac:dyDescent="0.25">
      <c r="B57" s="956"/>
      <c r="C57" s="956"/>
      <c r="D57" s="295"/>
      <c r="E57" s="957"/>
      <c r="F57" s="957"/>
      <c r="G57" s="957"/>
    </row>
    <row r="58" spans="2:7" ht="24.95" customHeight="1" x14ac:dyDescent="0.3">
      <c r="B58" s="1010" t="str">
        <f>B2</f>
        <v>~ 0215100 - KOMENDA-EDINA-EGUAFO-ABREM MUNICIPAL ASSEMBLY ~</v>
      </c>
      <c r="C58" s="1010"/>
      <c r="D58" s="1010"/>
      <c r="E58" s="1010"/>
      <c r="F58" s="1010"/>
      <c r="G58" s="1010"/>
    </row>
    <row r="59" spans="2:7" ht="21.95" customHeight="1" x14ac:dyDescent="0.25">
      <c r="B59" s="964" t="s">
        <v>1855</v>
      </c>
      <c r="C59" s="964"/>
      <c r="D59" s="964"/>
      <c r="E59" s="964"/>
      <c r="F59" s="964"/>
      <c r="G59" s="964"/>
    </row>
    <row r="60" spans="2:7" ht="21.95" customHeight="1" x14ac:dyDescent="0.25">
      <c r="B60" s="1007" t="str">
        <f>B4</f>
        <v>31st DECEMBER 2017</v>
      </c>
      <c r="C60" s="1007"/>
      <c r="D60" s="1007"/>
      <c r="E60" s="1007"/>
      <c r="F60" s="1007"/>
      <c r="G60" s="1007"/>
    </row>
    <row r="61" spans="2:7" ht="20.100000000000001" customHeight="1" x14ac:dyDescent="0.25">
      <c r="B61" s="38"/>
      <c r="C61" s="38"/>
      <c r="D61" s="38"/>
      <c r="E61" s="104"/>
      <c r="F61" s="104"/>
      <c r="G61" s="104"/>
    </row>
    <row r="62" spans="2:7" ht="20.100000000000001" customHeight="1" x14ac:dyDescent="0.25">
      <c r="B62" s="38"/>
      <c r="C62" s="38"/>
      <c r="D62" s="38"/>
      <c r="E62" s="104"/>
      <c r="F62" s="104"/>
      <c r="G62" s="104"/>
    </row>
    <row r="63" spans="2:7" ht="20.100000000000001" customHeight="1" x14ac:dyDescent="0.25">
      <c r="B63" s="787"/>
      <c r="C63" s="787"/>
      <c r="D63" s="787"/>
      <c r="E63" s="788">
        <f>E6</f>
        <v>2017</v>
      </c>
      <c r="F63" s="788"/>
      <c r="G63" s="788">
        <f>G6</f>
        <v>2016</v>
      </c>
    </row>
    <row r="64" spans="2:7" ht="20.100000000000001" customHeight="1" x14ac:dyDescent="0.25">
      <c r="B64" s="1008" t="s">
        <v>831</v>
      </c>
      <c r="C64" s="1008"/>
      <c r="D64" s="789"/>
      <c r="E64" s="790" t="s">
        <v>832</v>
      </c>
      <c r="F64" s="790"/>
      <c r="G64" s="790" t="s">
        <v>832</v>
      </c>
    </row>
    <row r="65" spans="2:7" ht="20.100000000000001" customHeight="1" thickBot="1" x14ac:dyDescent="0.3">
      <c r="B65" s="1009"/>
      <c r="C65" s="1009"/>
      <c r="D65" s="793"/>
      <c r="E65" s="794" t="s">
        <v>833</v>
      </c>
      <c r="F65" s="794"/>
      <c r="G65" s="794" t="s">
        <v>833</v>
      </c>
    </row>
    <row r="66" spans="2:7" ht="20.100000000000001" customHeight="1" x14ac:dyDescent="0.25">
      <c r="B66" s="38"/>
      <c r="C66" s="38"/>
      <c r="D66" s="38"/>
      <c r="E66" s="104"/>
      <c r="F66" s="104"/>
      <c r="G66" s="104"/>
    </row>
    <row r="67" spans="2:7" ht="20.100000000000001" customHeight="1" x14ac:dyDescent="0.25">
      <c r="B67" s="1014" t="s">
        <v>1856</v>
      </c>
      <c r="C67" s="1014"/>
      <c r="D67" s="38"/>
      <c r="E67" s="104">
        <v>0</v>
      </c>
      <c r="F67" s="104"/>
      <c r="G67" s="104">
        <v>498.1</v>
      </c>
    </row>
    <row r="68" spans="2:7" ht="20.100000000000001" customHeight="1" x14ac:dyDescent="0.25">
      <c r="B68" s="307"/>
      <c r="C68" s="307"/>
      <c r="D68" s="38"/>
      <c r="E68" s="104"/>
      <c r="F68" s="104"/>
      <c r="G68" s="104"/>
    </row>
    <row r="69" spans="2:7" ht="20.100000000000001" customHeight="1" x14ac:dyDescent="0.25">
      <c r="B69" s="38"/>
      <c r="C69" s="38"/>
      <c r="D69" s="38"/>
      <c r="E69" s="104"/>
      <c r="F69" s="104"/>
      <c r="G69" s="104"/>
    </row>
    <row r="70" spans="2:7" ht="20.100000000000001" customHeight="1" thickBot="1" x14ac:dyDescent="0.3">
      <c r="B70" s="1015" t="s">
        <v>1857</v>
      </c>
      <c r="C70" s="1015"/>
      <c r="D70" s="795"/>
      <c r="E70" s="796">
        <f>SUM(E67:E69)</f>
        <v>0</v>
      </c>
      <c r="F70" s="796"/>
      <c r="G70" s="796">
        <f>SUM(G67:G69)</f>
        <v>498.1</v>
      </c>
    </row>
    <row r="71" spans="2:7" ht="20.100000000000001" customHeight="1" x14ac:dyDescent="0.25">
      <c r="B71" s="38"/>
      <c r="C71" s="38"/>
      <c r="D71" s="38"/>
      <c r="E71" s="104"/>
      <c r="F71" s="104"/>
      <c r="G71" s="104"/>
    </row>
    <row r="72" spans="2:7" ht="20.100000000000001" customHeight="1" x14ac:dyDescent="0.25">
      <c r="B72" s="38"/>
      <c r="C72" s="38"/>
      <c r="D72" s="38"/>
      <c r="E72" s="104"/>
      <c r="F72" s="104"/>
      <c r="G72" s="104"/>
    </row>
    <row r="73" spans="2:7" ht="20.100000000000001" customHeight="1" x14ac:dyDescent="0.25">
      <c r="B73" s="38"/>
      <c r="C73" s="38"/>
      <c r="D73" s="38"/>
      <c r="E73" s="104"/>
      <c r="F73" s="104"/>
      <c r="G73" s="104"/>
    </row>
    <row r="74" spans="2:7" ht="20.100000000000001" customHeight="1" x14ac:dyDescent="0.25">
      <c r="B74" s="38"/>
      <c r="C74" s="38"/>
      <c r="D74" s="38"/>
      <c r="E74" s="104"/>
      <c r="F74" s="104"/>
      <c r="G74" s="104"/>
    </row>
    <row r="75" spans="2:7" ht="20.100000000000001" customHeight="1" x14ac:dyDescent="0.25">
      <c r="B75" s="38"/>
      <c r="C75" s="38"/>
      <c r="D75" s="38"/>
      <c r="E75" s="104"/>
      <c r="F75" s="104"/>
      <c r="G75" s="104"/>
    </row>
    <row r="76" spans="2:7" ht="20.100000000000001" customHeight="1" x14ac:dyDescent="0.25">
      <c r="B76" s="38"/>
      <c r="C76" s="38"/>
      <c r="D76" s="38"/>
      <c r="E76" s="104"/>
      <c r="F76" s="104"/>
      <c r="G76" s="104"/>
    </row>
    <row r="77" spans="2:7" ht="20.100000000000001" customHeight="1" x14ac:dyDescent="0.25">
      <c r="B77" s="38"/>
      <c r="C77" s="38"/>
      <c r="D77" s="38"/>
      <c r="E77" s="104"/>
      <c r="F77" s="104"/>
      <c r="G77" s="104"/>
    </row>
    <row r="78" spans="2:7" ht="20.100000000000001" customHeight="1" x14ac:dyDescent="0.25">
      <c r="B78" s="38"/>
      <c r="C78" s="38"/>
      <c r="D78" s="38"/>
      <c r="E78" s="104"/>
      <c r="F78" s="104"/>
      <c r="G78" s="104"/>
    </row>
    <row r="79" spans="2:7" ht="20.100000000000001" customHeight="1" x14ac:dyDescent="0.25">
      <c r="B79" s="38"/>
      <c r="C79" s="38"/>
      <c r="D79" s="38"/>
      <c r="E79" s="104"/>
      <c r="F79" s="104"/>
      <c r="G79" s="104"/>
    </row>
    <row r="80" spans="2:7" ht="20.100000000000001" customHeight="1" x14ac:dyDescent="0.25">
      <c r="B80" s="38"/>
      <c r="C80" s="38"/>
      <c r="D80" s="38"/>
      <c r="E80" s="104"/>
      <c r="F80" s="104"/>
      <c r="G80" s="104"/>
    </row>
    <row r="81" spans="2:7" ht="20.100000000000001" customHeight="1" x14ac:dyDescent="0.25">
      <c r="B81" s="38"/>
      <c r="C81" s="38"/>
      <c r="D81" s="38"/>
      <c r="E81" s="104"/>
      <c r="F81" s="104"/>
      <c r="G81" s="104"/>
    </row>
    <row r="82" spans="2:7" ht="20.100000000000001" customHeight="1" x14ac:dyDescent="0.25">
      <c r="B82" s="38"/>
      <c r="C82" s="38"/>
      <c r="D82" s="38"/>
      <c r="E82" s="104"/>
      <c r="F82" s="104"/>
      <c r="G82" s="104"/>
    </row>
    <row r="83" spans="2:7" ht="20.100000000000001" customHeight="1" x14ac:dyDescent="0.25">
      <c r="B83" s="38"/>
      <c r="C83" s="38"/>
      <c r="D83" s="38"/>
      <c r="E83" s="104"/>
      <c r="F83" s="104"/>
      <c r="G83" s="104"/>
    </row>
    <row r="84" spans="2:7" ht="20.100000000000001" customHeight="1" x14ac:dyDescent="0.25">
      <c r="B84" s="38"/>
      <c r="C84" s="38"/>
      <c r="D84" s="38"/>
      <c r="E84" s="104"/>
      <c r="F84" s="104"/>
      <c r="G84" s="104"/>
    </row>
    <row r="85" spans="2:7" ht="20.100000000000001" customHeight="1" x14ac:dyDescent="0.25">
      <c r="B85" s="38"/>
      <c r="C85" s="38"/>
      <c r="D85" s="38"/>
      <c r="E85" s="104"/>
      <c r="F85" s="104"/>
      <c r="G85" s="104"/>
    </row>
    <row r="86" spans="2:7" ht="20.100000000000001" customHeight="1" x14ac:dyDescent="0.25">
      <c r="B86" s="38"/>
      <c r="C86" s="38"/>
      <c r="D86" s="38"/>
      <c r="E86" s="104"/>
      <c r="F86" s="104"/>
      <c r="G86" s="104"/>
    </row>
    <row r="87" spans="2:7" ht="20.100000000000001" customHeight="1" x14ac:dyDescent="0.25">
      <c r="B87" s="38"/>
      <c r="C87" s="38"/>
      <c r="D87" s="38"/>
      <c r="E87" s="104"/>
      <c r="F87" s="104"/>
      <c r="G87" s="104"/>
    </row>
    <row r="88" spans="2:7" ht="20.100000000000001" customHeight="1" x14ac:dyDescent="0.25">
      <c r="B88" s="38"/>
      <c r="C88" s="38"/>
      <c r="D88" s="38"/>
      <c r="E88" s="104"/>
      <c r="F88" s="104"/>
      <c r="G88" s="104"/>
    </row>
    <row r="89" spans="2:7" ht="20.100000000000001" customHeight="1" x14ac:dyDescent="0.25">
      <c r="B89" s="38"/>
      <c r="C89" s="38"/>
      <c r="D89" s="38"/>
      <c r="E89" s="104"/>
      <c r="F89" s="104"/>
      <c r="G89" s="104"/>
    </row>
    <row r="90" spans="2:7" ht="20.100000000000001" customHeight="1" x14ac:dyDescent="0.25">
      <c r="B90" s="38"/>
      <c r="C90" s="38"/>
      <c r="D90" s="38"/>
      <c r="E90" s="104"/>
      <c r="F90" s="104"/>
      <c r="G90" s="104"/>
    </row>
  </sheetData>
  <protectedRanges>
    <protectedRange sqref="E67 G67" name="Range2"/>
    <protectedRange sqref="E43 G41 G43" name="Range1"/>
    <protectedRange sqref="G42" name="Range1_3"/>
    <protectedRange sqref="E44 G44 G49:G50" name="Range1_4"/>
    <protectedRange sqref="E45:E49 G45:G49" name="Range1_7"/>
    <protectedRange sqref="E10:E40 G10:G40" name="Range1_8"/>
  </protectedRanges>
  <mergeCells count="21">
    <mergeCell ref="B47:C47"/>
    <mergeCell ref="B67:C67"/>
    <mergeCell ref="B70:C70"/>
    <mergeCell ref="B59:G59"/>
    <mergeCell ref="B60:G60"/>
    <mergeCell ref="B2:G2"/>
    <mergeCell ref="B3:G3"/>
    <mergeCell ref="B4:G4"/>
    <mergeCell ref="B7:C8"/>
    <mergeCell ref="B64:C65"/>
    <mergeCell ref="B58:G58"/>
    <mergeCell ref="B11:C11"/>
    <mergeCell ref="B30:C30"/>
    <mergeCell ref="B42:C42"/>
    <mergeCell ref="B54:C54"/>
    <mergeCell ref="B50:C50"/>
    <mergeCell ref="B10:C10"/>
    <mergeCell ref="B21:C21"/>
    <mergeCell ref="B35:C35"/>
    <mergeCell ref="B40:C40"/>
    <mergeCell ref="B34:C34"/>
  </mergeCells>
  <printOptions horizontalCentered="1"/>
  <pageMargins left="0.19685039370078741" right="0.23622047244094491" top="0.74803149606299213" bottom="0.74803149606299213" header="0.31496062992125984" footer="0.31496062992125984"/>
  <pageSetup paperSize="9" scale="72" orientation="portrait" horizontalDpi="300" verticalDpi="300" r:id="rId1"/>
  <headerFooter>
    <oddFooter>&amp;L&amp;8&amp;D&amp;C&amp;8MAcFINSOFT ~ LOCAL GOV'T ACCOUNTING SOFTWARE~~~By D-R-V Consult Gh Ltd.&amp;R&amp;10Page 8</oddFooter>
  </headerFooter>
  <rowBreaks count="2" manualBreakCount="2">
    <brk id="43" min="1" max="6" man="1"/>
    <brk id="57" min="1" max="6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2:L236"/>
  <sheetViews>
    <sheetView showGridLines="0" zoomScaleNormal="100" zoomScaleSheetLayoutView="5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I7" sqref="I7"/>
    </sheetView>
  </sheetViews>
  <sheetFormatPr defaultRowHeight="20.100000000000001" customHeight="1" x14ac:dyDescent="0.25"/>
  <cols>
    <col min="1" max="1" width="3" style="113" customWidth="1"/>
    <col min="2" max="2" width="15.7109375" style="510" customWidth="1"/>
    <col min="3" max="4" width="17.7109375" style="173" customWidth="1"/>
    <col min="5" max="5" width="5.7109375" style="113" customWidth="1"/>
    <col min="6" max="6" width="19.85546875" style="293" customWidth="1"/>
    <col min="7" max="7" width="18.140625" style="293" customWidth="1"/>
    <col min="8" max="8" width="19.7109375" style="293" customWidth="1"/>
    <col min="9" max="9" width="20.28515625" style="293" customWidth="1"/>
    <col min="10" max="10" width="18.7109375" style="113" customWidth="1"/>
    <col min="11" max="11" width="8.7109375" style="113" customWidth="1"/>
    <col min="12" max="14" width="22.7109375" style="113" customWidth="1"/>
    <col min="15" max="16384" width="9.140625" style="113"/>
  </cols>
  <sheetData>
    <row r="2" spans="2:9" ht="24.95" customHeight="1" x14ac:dyDescent="0.3">
      <c r="B2" s="960" t="str">
        <f>'Bal. Sht'!B2:F2</f>
        <v>~ 0215100 - KOMENDA-EDINA-EGUAFO-ABREM MUNICIPAL ASSEMBLY ~</v>
      </c>
      <c r="C2" s="960"/>
      <c r="D2" s="960"/>
      <c r="E2" s="960"/>
      <c r="F2" s="960"/>
      <c r="G2" s="960"/>
      <c r="H2" s="960"/>
      <c r="I2" s="960"/>
    </row>
    <row r="3" spans="2:9" ht="21.95" customHeight="1" x14ac:dyDescent="0.25">
      <c r="B3" s="964" t="s">
        <v>1697</v>
      </c>
      <c r="C3" s="964"/>
      <c r="D3" s="964"/>
      <c r="E3" s="964"/>
      <c r="F3" s="964"/>
      <c r="G3" s="964"/>
      <c r="H3" s="964"/>
      <c r="I3" s="964"/>
    </row>
    <row r="4" spans="2:9" ht="21.95" customHeight="1" x14ac:dyDescent="0.25">
      <c r="B4" s="1007" t="str">
        <f>'Bal. Sht'!B4:F4</f>
        <v>31st DECEMBER 2017</v>
      </c>
      <c r="C4" s="1007"/>
      <c r="D4" s="1007"/>
      <c r="E4" s="1007"/>
      <c r="F4" s="1007"/>
      <c r="G4" s="1007"/>
      <c r="H4" s="1007"/>
      <c r="I4" s="1007"/>
    </row>
    <row r="5" spans="2:9" ht="21.95" customHeight="1" x14ac:dyDescent="0.25">
      <c r="B5" s="507"/>
      <c r="C5" s="306"/>
      <c r="D5" s="306"/>
      <c r="E5" s="306"/>
      <c r="F5" s="306"/>
      <c r="G5" s="306"/>
      <c r="H5" s="306"/>
      <c r="I5" s="38"/>
    </row>
    <row r="6" spans="2:9" ht="20.100000000000001" customHeight="1" x14ac:dyDescent="0.25">
      <c r="B6" s="867"/>
      <c r="C6" s="868"/>
      <c r="D6" s="868"/>
      <c r="E6" s="868"/>
      <c r="F6" s="868"/>
      <c r="G6" s="868"/>
      <c r="H6" s="869">
        <f>'Bal. Sht'!D6</f>
        <v>2017</v>
      </c>
      <c r="I6" s="869">
        <v>2016</v>
      </c>
    </row>
    <row r="7" spans="2:9" ht="20.100000000000001" customHeight="1" x14ac:dyDescent="0.25">
      <c r="B7" s="1023" t="s">
        <v>1695</v>
      </c>
      <c r="C7" s="1022" t="s">
        <v>1666</v>
      </c>
      <c r="D7" s="1022"/>
      <c r="E7" s="870"/>
      <c r="F7" s="871" t="s">
        <v>1667</v>
      </c>
      <c r="G7" s="871" t="s">
        <v>1668</v>
      </c>
      <c r="H7" s="871" t="s">
        <v>1670</v>
      </c>
      <c r="I7" s="871" t="s">
        <v>1670</v>
      </c>
    </row>
    <row r="8" spans="2:9" ht="20.100000000000001" customHeight="1" thickBot="1" x14ac:dyDescent="0.3">
      <c r="B8" s="1024"/>
      <c r="C8" s="986"/>
      <c r="D8" s="986"/>
      <c r="E8" s="815"/>
      <c r="F8" s="872" t="s">
        <v>1668</v>
      </c>
      <c r="G8" s="872" t="s">
        <v>1669</v>
      </c>
      <c r="H8" s="872" t="s">
        <v>1668</v>
      </c>
      <c r="I8" s="872" t="s">
        <v>1668</v>
      </c>
    </row>
    <row r="9" spans="2:9" ht="9.9499999999999993" customHeight="1" x14ac:dyDescent="0.25">
      <c r="B9" s="507"/>
      <c r="C9" s="216"/>
      <c r="D9" s="216"/>
      <c r="E9" s="38"/>
      <c r="F9" s="48"/>
      <c r="G9" s="48"/>
      <c r="H9" s="48"/>
      <c r="I9" s="48"/>
    </row>
    <row r="10" spans="2:9" ht="20.100000000000001" customHeight="1" x14ac:dyDescent="0.25">
      <c r="B10" s="777">
        <v>42256</v>
      </c>
      <c r="C10" s="1011" t="s">
        <v>1858</v>
      </c>
      <c r="D10" s="1011"/>
      <c r="E10" s="38"/>
      <c r="F10" s="48">
        <v>1500</v>
      </c>
      <c r="G10" s="48">
        <v>200</v>
      </c>
      <c r="H10" s="48">
        <f>F10-G10</f>
        <v>1300</v>
      </c>
      <c r="I10" s="48">
        <v>1500</v>
      </c>
    </row>
    <row r="11" spans="2:9" s="491" customFormat="1" ht="21.95" customHeight="1" x14ac:dyDescent="0.25">
      <c r="B11" s="777">
        <v>42256</v>
      </c>
      <c r="C11" s="1011" t="s">
        <v>1859</v>
      </c>
      <c r="D11" s="1011"/>
      <c r="E11" s="488"/>
      <c r="F11" s="48">
        <v>200</v>
      </c>
      <c r="G11" s="48">
        <v>0</v>
      </c>
      <c r="H11" s="486">
        <f>F11-G11</f>
        <v>200</v>
      </c>
      <c r="I11" s="486">
        <v>200</v>
      </c>
    </row>
    <row r="12" spans="2:9" s="491" customFormat="1" ht="21.95" customHeight="1" x14ac:dyDescent="0.25">
      <c r="B12" s="777">
        <v>42289</v>
      </c>
      <c r="C12" s="1011" t="s">
        <v>1860</v>
      </c>
      <c r="D12" s="1011"/>
      <c r="E12" s="488"/>
      <c r="F12" s="48">
        <v>850</v>
      </c>
      <c r="G12" s="48">
        <v>0</v>
      </c>
      <c r="H12" s="486">
        <f>F12-G12</f>
        <v>850</v>
      </c>
      <c r="I12" s="486">
        <v>850</v>
      </c>
    </row>
    <row r="13" spans="2:9" s="491" customFormat="1" ht="21.95" customHeight="1" x14ac:dyDescent="0.25">
      <c r="B13" s="777">
        <v>42338</v>
      </c>
      <c r="C13" s="1011" t="s">
        <v>1861</v>
      </c>
      <c r="D13" s="1011"/>
      <c r="E13" s="488"/>
      <c r="F13" s="48">
        <v>19217.25</v>
      </c>
      <c r="G13" s="48">
        <v>0</v>
      </c>
      <c r="H13" s="486">
        <f t="shared" ref="H13" si="0">F13-G13</f>
        <v>19217.25</v>
      </c>
      <c r="I13" s="486">
        <v>13710.15</v>
      </c>
    </row>
    <row r="14" spans="2:9" s="491" customFormat="1" ht="21.95" customHeight="1" x14ac:dyDescent="0.25">
      <c r="B14" s="777"/>
      <c r="C14" s="1011"/>
      <c r="D14" s="1011"/>
      <c r="E14" s="488"/>
      <c r="F14" s="48"/>
      <c r="G14" s="48"/>
      <c r="H14" s="486"/>
      <c r="I14" s="48"/>
    </row>
    <row r="15" spans="2:9" s="491" customFormat="1" ht="21.95" customHeight="1" x14ac:dyDescent="0.25">
      <c r="B15" s="777"/>
      <c r="C15" s="1011"/>
      <c r="D15" s="1011"/>
      <c r="E15" s="488"/>
      <c r="F15" s="48"/>
      <c r="G15" s="48"/>
      <c r="H15" s="486"/>
      <c r="I15" s="48"/>
    </row>
    <row r="16" spans="2:9" s="491" customFormat="1" ht="21.95" customHeight="1" x14ac:dyDescent="0.25">
      <c r="B16" s="509"/>
      <c r="C16" s="488"/>
      <c r="D16" s="488"/>
      <c r="E16" s="488"/>
      <c r="F16" s="486"/>
      <c r="G16" s="486"/>
      <c r="H16" s="486"/>
      <c r="I16" s="486"/>
    </row>
    <row r="17" spans="2:9" ht="5.0999999999999996" customHeight="1" x14ac:dyDescent="0.25">
      <c r="B17" s="507"/>
      <c r="C17" s="1014"/>
      <c r="D17" s="1014"/>
      <c r="E17" s="38"/>
      <c r="F17" s="48"/>
      <c r="G17" s="48"/>
      <c r="H17" s="48"/>
      <c r="I17" s="48"/>
    </row>
    <row r="18" spans="2:9" ht="20.100000000000001" customHeight="1" thickBot="1" x14ac:dyDescent="0.3">
      <c r="B18" s="993" t="s">
        <v>1671</v>
      </c>
      <c r="C18" s="993"/>
      <c r="D18" s="993"/>
      <c r="E18" s="873"/>
      <c r="F18" s="874">
        <f>SUM(F10:F17)</f>
        <v>21767.25</v>
      </c>
      <c r="G18" s="874">
        <f>SUM(G10:G17)</f>
        <v>200</v>
      </c>
      <c r="H18" s="874">
        <f>SUM(H10:H17)</f>
        <v>21567.25</v>
      </c>
      <c r="I18" s="874">
        <f>SUM(I10:I17)</f>
        <v>16260.15</v>
      </c>
    </row>
    <row r="19" spans="2:9" ht="20.100000000000001" customHeight="1" x14ac:dyDescent="0.25">
      <c r="B19" s="507"/>
      <c r="C19" s="216"/>
      <c r="D19" s="216"/>
      <c r="E19" s="38"/>
      <c r="F19" s="48"/>
      <c r="G19" s="48"/>
      <c r="H19" s="48"/>
      <c r="I19" s="48"/>
    </row>
    <row r="20" spans="2:9" ht="20.100000000000001" customHeight="1" x14ac:dyDescent="0.25">
      <c r="B20" s="507"/>
      <c r="C20" s="216"/>
      <c r="D20" s="216"/>
      <c r="E20" s="38"/>
      <c r="F20" s="48"/>
      <c r="G20" s="48"/>
      <c r="H20" s="48"/>
      <c r="I20" s="48"/>
    </row>
    <row r="21" spans="2:9" ht="20.100000000000001" customHeight="1" x14ac:dyDescent="0.25">
      <c r="B21" s="507"/>
      <c r="C21" s="216"/>
      <c r="D21" s="216"/>
      <c r="E21" s="38"/>
      <c r="F21" s="48"/>
      <c r="G21" s="48"/>
      <c r="H21" s="48"/>
      <c r="I21" s="48"/>
    </row>
    <row r="22" spans="2:9" ht="20.100000000000001" customHeight="1" x14ac:dyDescent="0.25">
      <c r="B22" s="507"/>
      <c r="C22" s="216"/>
      <c r="D22" s="216"/>
      <c r="E22" s="38"/>
      <c r="F22" s="48"/>
      <c r="G22" s="48"/>
      <c r="H22" s="48"/>
      <c r="I22" s="48"/>
    </row>
    <row r="23" spans="2:9" ht="20.100000000000001" customHeight="1" x14ac:dyDescent="0.25">
      <c r="B23" s="507"/>
      <c r="C23" s="216"/>
      <c r="D23" s="216"/>
      <c r="E23" s="38"/>
      <c r="F23" s="48"/>
      <c r="G23" s="48"/>
      <c r="H23" s="48"/>
      <c r="I23" s="48"/>
    </row>
    <row r="24" spans="2:9" ht="20.100000000000001" customHeight="1" x14ac:dyDescent="0.25">
      <c r="B24" s="507"/>
      <c r="C24" s="216"/>
      <c r="D24" s="216"/>
      <c r="E24" s="38"/>
      <c r="F24" s="48"/>
      <c r="G24" s="48"/>
      <c r="H24" s="48"/>
      <c r="I24" s="48"/>
    </row>
    <row r="25" spans="2:9" ht="20.100000000000001" customHeight="1" x14ac:dyDescent="0.25">
      <c r="B25" s="507"/>
      <c r="C25" s="216"/>
      <c r="D25" s="216"/>
      <c r="E25" s="38"/>
      <c r="F25" s="48"/>
      <c r="G25" s="48"/>
      <c r="H25" s="48"/>
      <c r="I25" s="48"/>
    </row>
    <row r="26" spans="2:9" ht="20.100000000000001" customHeight="1" x14ac:dyDescent="0.25">
      <c r="B26" s="507"/>
      <c r="C26" s="216"/>
      <c r="D26" s="216"/>
      <c r="E26" s="38"/>
      <c r="F26" s="48"/>
      <c r="G26" s="48"/>
      <c r="H26" s="48"/>
      <c r="I26" s="48"/>
    </row>
    <row r="27" spans="2:9" ht="20.100000000000001" customHeight="1" x14ac:dyDescent="0.25">
      <c r="B27" s="507"/>
      <c r="C27" s="216"/>
      <c r="D27" s="216"/>
      <c r="E27" s="38"/>
      <c r="F27" s="48"/>
      <c r="G27" s="48"/>
      <c r="H27" s="48"/>
      <c r="I27" s="48"/>
    </row>
    <row r="28" spans="2:9" ht="24.95" customHeight="1" x14ac:dyDescent="0.3">
      <c r="B28" s="960" t="str">
        <f>B2</f>
        <v>~ 0215100 - KOMENDA-EDINA-EGUAFO-ABREM MUNICIPAL ASSEMBLY ~</v>
      </c>
      <c r="C28" s="960"/>
      <c r="D28" s="960"/>
      <c r="E28" s="960"/>
      <c r="F28" s="960"/>
      <c r="G28" s="960"/>
      <c r="H28" s="960"/>
      <c r="I28" s="960"/>
    </row>
    <row r="29" spans="2:9" ht="21.95" customHeight="1" x14ac:dyDescent="0.25">
      <c r="B29" s="964" t="s">
        <v>1698</v>
      </c>
      <c r="C29" s="964"/>
      <c r="D29" s="964"/>
      <c r="E29" s="964"/>
      <c r="F29" s="964"/>
      <c r="G29" s="964"/>
      <c r="H29" s="964"/>
      <c r="I29" s="964"/>
    </row>
    <row r="30" spans="2:9" ht="21.95" customHeight="1" x14ac:dyDescent="0.25">
      <c r="B30" s="1007" t="str">
        <f>B4</f>
        <v>31st DECEMBER 2017</v>
      </c>
      <c r="C30" s="1007"/>
      <c r="D30" s="1007"/>
      <c r="E30" s="1007"/>
      <c r="F30" s="1007"/>
      <c r="G30" s="1007"/>
      <c r="H30" s="1007"/>
      <c r="I30" s="1007"/>
    </row>
    <row r="31" spans="2:9" ht="20.100000000000001" customHeight="1" x14ac:dyDescent="0.25">
      <c r="B31" s="507"/>
      <c r="C31" s="216"/>
      <c r="D31" s="216"/>
      <c r="E31" s="38"/>
      <c r="F31" s="48"/>
      <c r="G31" s="48"/>
      <c r="H31" s="48"/>
      <c r="I31" s="48"/>
    </row>
    <row r="32" spans="2:9" ht="20.100000000000001" customHeight="1" x14ac:dyDescent="0.25">
      <c r="B32" s="508"/>
      <c r="C32" s="197"/>
      <c r="D32" s="197"/>
      <c r="E32" s="197"/>
      <c r="F32" s="197"/>
      <c r="G32" s="197"/>
      <c r="H32" s="381">
        <f>H6</f>
        <v>2017</v>
      </c>
      <c r="I32" s="381">
        <f>I6</f>
        <v>2016</v>
      </c>
    </row>
    <row r="33" spans="2:9" ht="20.100000000000001" customHeight="1" x14ac:dyDescent="0.25">
      <c r="B33" s="1019" t="s">
        <v>1695</v>
      </c>
      <c r="C33" s="1016" t="s">
        <v>1666</v>
      </c>
      <c r="D33" s="1016"/>
      <c r="E33" s="378"/>
      <c r="F33" s="379" t="s">
        <v>1667</v>
      </c>
      <c r="G33" s="379" t="s">
        <v>1668</v>
      </c>
      <c r="H33" s="379" t="s">
        <v>1670</v>
      </c>
      <c r="I33" s="379" t="s">
        <v>1670</v>
      </c>
    </row>
    <row r="34" spans="2:9" ht="20.100000000000001" customHeight="1" thickBot="1" x14ac:dyDescent="0.3">
      <c r="B34" s="1020"/>
      <c r="C34" s="990"/>
      <c r="D34" s="990"/>
      <c r="E34" s="198"/>
      <c r="F34" s="200" t="s">
        <v>1668</v>
      </c>
      <c r="G34" s="200" t="s">
        <v>1669</v>
      </c>
      <c r="H34" s="200" t="s">
        <v>1668</v>
      </c>
      <c r="I34" s="200" t="s">
        <v>1668</v>
      </c>
    </row>
    <row r="35" spans="2:9" ht="9.9499999999999993" customHeight="1" x14ac:dyDescent="0.25">
      <c r="B35" s="507"/>
      <c r="C35" s="216"/>
      <c r="D35" s="216"/>
      <c r="E35" s="38"/>
      <c r="F35" s="48"/>
      <c r="G35" s="48"/>
      <c r="H35" s="48"/>
      <c r="I35" s="48"/>
    </row>
    <row r="36" spans="2:9" ht="20.100000000000001" customHeight="1" x14ac:dyDescent="0.25">
      <c r="B36" s="507"/>
      <c r="C36" s="1011"/>
      <c r="D36" s="1011"/>
      <c r="E36" s="38"/>
      <c r="F36" s="48">
        <v>0</v>
      </c>
      <c r="G36" s="48">
        <v>0</v>
      </c>
      <c r="H36" s="48">
        <f t="shared" ref="H36:H46" si="1">F36-G36</f>
        <v>0</v>
      </c>
      <c r="I36" s="48">
        <v>0</v>
      </c>
    </row>
    <row r="37" spans="2:9" ht="20.100000000000001" customHeight="1" x14ac:dyDescent="0.25">
      <c r="B37" s="507"/>
      <c r="C37" s="1011"/>
      <c r="D37" s="1011"/>
      <c r="E37" s="38"/>
      <c r="F37" s="48">
        <v>0</v>
      </c>
      <c r="G37" s="48">
        <v>0</v>
      </c>
      <c r="H37" s="48">
        <f t="shared" si="1"/>
        <v>0</v>
      </c>
      <c r="I37" s="48">
        <v>0</v>
      </c>
    </row>
    <row r="38" spans="2:9" ht="20.100000000000001" customHeight="1" x14ac:dyDescent="0.25">
      <c r="B38" s="507"/>
      <c r="C38" s="1011"/>
      <c r="D38" s="1011"/>
      <c r="E38" s="38"/>
      <c r="F38" s="48">
        <v>0</v>
      </c>
      <c r="G38" s="48">
        <v>0</v>
      </c>
      <c r="H38" s="48">
        <f t="shared" si="1"/>
        <v>0</v>
      </c>
      <c r="I38" s="48">
        <v>0</v>
      </c>
    </row>
    <row r="39" spans="2:9" ht="20.100000000000001" customHeight="1" x14ac:dyDescent="0.25">
      <c r="B39" s="507"/>
      <c r="C39" s="1011"/>
      <c r="D39" s="1011"/>
      <c r="E39" s="38"/>
      <c r="F39" s="48">
        <v>0</v>
      </c>
      <c r="G39" s="48">
        <v>0</v>
      </c>
      <c r="H39" s="48">
        <f t="shared" si="1"/>
        <v>0</v>
      </c>
      <c r="I39" s="48">
        <v>0</v>
      </c>
    </row>
    <row r="40" spans="2:9" ht="20.100000000000001" customHeight="1" x14ac:dyDescent="0.25">
      <c r="B40" s="507"/>
      <c r="C40" s="1011"/>
      <c r="D40" s="1011"/>
      <c r="E40" s="38"/>
      <c r="F40" s="48">
        <v>0</v>
      </c>
      <c r="G40" s="48">
        <v>0</v>
      </c>
      <c r="H40" s="48">
        <f t="shared" si="1"/>
        <v>0</v>
      </c>
      <c r="I40" s="48">
        <v>0</v>
      </c>
    </row>
    <row r="41" spans="2:9" ht="20.100000000000001" customHeight="1" x14ac:dyDescent="0.25">
      <c r="B41" s="507"/>
      <c r="C41" s="1011"/>
      <c r="D41" s="1011"/>
      <c r="E41" s="38"/>
      <c r="F41" s="48">
        <v>0</v>
      </c>
      <c r="G41" s="48">
        <v>0</v>
      </c>
      <c r="H41" s="48">
        <f t="shared" si="1"/>
        <v>0</v>
      </c>
      <c r="I41" s="48">
        <v>0</v>
      </c>
    </row>
    <row r="42" spans="2:9" ht="20.100000000000001" customHeight="1" x14ac:dyDescent="0.25">
      <c r="B42" s="507"/>
      <c r="C42" s="1011"/>
      <c r="D42" s="1011"/>
      <c r="E42" s="38"/>
      <c r="F42" s="48">
        <v>0</v>
      </c>
      <c r="G42" s="48">
        <v>0</v>
      </c>
      <c r="H42" s="48">
        <f t="shared" si="1"/>
        <v>0</v>
      </c>
      <c r="I42" s="48">
        <v>0</v>
      </c>
    </row>
    <row r="43" spans="2:9" ht="20.100000000000001" customHeight="1" x14ac:dyDescent="0.25">
      <c r="B43" s="507"/>
      <c r="C43" s="1011"/>
      <c r="D43" s="1011"/>
      <c r="E43" s="38"/>
      <c r="F43" s="48">
        <v>0</v>
      </c>
      <c r="G43" s="48">
        <v>0</v>
      </c>
      <c r="H43" s="48">
        <f t="shared" si="1"/>
        <v>0</v>
      </c>
      <c r="I43" s="48">
        <v>0</v>
      </c>
    </row>
    <row r="44" spans="2:9" ht="20.100000000000001" customHeight="1" x14ac:dyDescent="0.25">
      <c r="B44" s="507"/>
      <c r="C44" s="1011"/>
      <c r="D44" s="1011"/>
      <c r="E44" s="38"/>
      <c r="F44" s="48">
        <v>0</v>
      </c>
      <c r="G44" s="48">
        <v>0</v>
      </c>
      <c r="H44" s="48">
        <f t="shared" si="1"/>
        <v>0</v>
      </c>
      <c r="I44" s="48">
        <v>0</v>
      </c>
    </row>
    <row r="45" spans="2:9" ht="20.100000000000001" customHeight="1" x14ac:dyDescent="0.25">
      <c r="B45" s="507"/>
      <c r="C45" s="1011"/>
      <c r="D45" s="1011"/>
      <c r="E45" s="38"/>
      <c r="F45" s="48">
        <v>0</v>
      </c>
      <c r="G45" s="48">
        <v>0</v>
      </c>
      <c r="H45" s="48">
        <f t="shared" si="1"/>
        <v>0</v>
      </c>
      <c r="I45" s="48">
        <v>0</v>
      </c>
    </row>
    <row r="46" spans="2:9" ht="20.100000000000001" customHeight="1" x14ac:dyDescent="0.25">
      <c r="B46" s="507"/>
      <c r="C46" s="1011"/>
      <c r="D46" s="1011"/>
      <c r="E46" s="38"/>
      <c r="F46" s="48">
        <v>0</v>
      </c>
      <c r="G46" s="48">
        <v>0</v>
      </c>
      <c r="H46" s="48">
        <f t="shared" si="1"/>
        <v>0</v>
      </c>
      <c r="I46" s="48">
        <v>0</v>
      </c>
    </row>
    <row r="47" spans="2:9" ht="5.0999999999999996" customHeight="1" x14ac:dyDescent="0.25">
      <c r="B47" s="507"/>
      <c r="C47" s="1014"/>
      <c r="D47" s="1014"/>
      <c r="E47" s="38"/>
      <c r="F47" s="48"/>
      <c r="G47" s="48"/>
      <c r="H47" s="48"/>
      <c r="I47" s="48"/>
    </row>
    <row r="48" spans="2:9" ht="20.100000000000001" customHeight="1" thickBot="1" x14ac:dyDescent="0.3">
      <c r="B48" s="1021" t="s">
        <v>1672</v>
      </c>
      <c r="C48" s="1021"/>
      <c r="D48" s="1021"/>
      <c r="E48" s="199"/>
      <c r="F48" s="292">
        <f>SUM(F36:F47)</f>
        <v>0</v>
      </c>
      <c r="G48" s="292">
        <f>SUM(G36:G47)</f>
        <v>0</v>
      </c>
      <c r="H48" s="292">
        <f>SUM(H36:H47)</f>
        <v>0</v>
      </c>
      <c r="I48" s="292">
        <f>SUM(I36:I47)</f>
        <v>0</v>
      </c>
    </row>
    <row r="49" spans="2:9" ht="20.100000000000001" customHeight="1" x14ac:dyDescent="0.25">
      <c r="B49" s="507"/>
      <c r="C49" s="216"/>
      <c r="D49" s="216"/>
      <c r="E49" s="38"/>
      <c r="F49" s="48"/>
      <c r="G49" s="48"/>
      <c r="H49" s="48"/>
      <c r="I49" s="48"/>
    </row>
    <row r="50" spans="2:9" ht="20.100000000000001" customHeight="1" x14ac:dyDescent="0.25">
      <c r="B50" s="507"/>
      <c r="C50" s="216"/>
      <c r="D50" s="216"/>
      <c r="E50" s="38"/>
      <c r="F50" s="48"/>
      <c r="G50" s="48"/>
      <c r="H50" s="48"/>
      <c r="I50" s="48"/>
    </row>
    <row r="51" spans="2:9" ht="20.100000000000001" customHeight="1" x14ac:dyDescent="0.25">
      <c r="B51" s="507"/>
      <c r="C51" s="216"/>
      <c r="D51" s="216"/>
      <c r="E51" s="38"/>
      <c r="F51" s="48"/>
      <c r="G51" s="48"/>
      <c r="H51" s="48"/>
      <c r="I51" s="48"/>
    </row>
    <row r="52" spans="2:9" ht="20.100000000000001" customHeight="1" x14ac:dyDescent="0.25">
      <c r="B52" s="507"/>
      <c r="C52" s="216"/>
      <c r="D52" s="216"/>
      <c r="E52" s="38"/>
      <c r="F52" s="48"/>
      <c r="G52" s="48"/>
      <c r="H52" s="48"/>
      <c r="I52" s="48"/>
    </row>
    <row r="53" spans="2:9" ht="20.100000000000001" customHeight="1" x14ac:dyDescent="0.25">
      <c r="B53" s="507"/>
      <c r="C53" s="216"/>
      <c r="D53" s="216"/>
      <c r="E53" s="38"/>
      <c r="F53" s="48"/>
      <c r="G53" s="48"/>
      <c r="H53" s="48"/>
      <c r="I53" s="48"/>
    </row>
    <row r="54" spans="2:9" ht="20.100000000000001" customHeight="1" x14ac:dyDescent="0.25">
      <c r="B54" s="507"/>
      <c r="C54" s="216"/>
      <c r="D54" s="216"/>
      <c r="E54" s="38"/>
      <c r="F54" s="48"/>
      <c r="G54" s="48"/>
      <c r="H54" s="48"/>
      <c r="I54" s="48"/>
    </row>
    <row r="55" spans="2:9" ht="20.100000000000001" customHeight="1" x14ac:dyDescent="0.25">
      <c r="B55" s="507"/>
      <c r="C55" s="216"/>
      <c r="D55" s="216"/>
      <c r="E55" s="38"/>
      <c r="F55" s="48"/>
      <c r="G55" s="48"/>
      <c r="H55" s="48"/>
      <c r="I55" s="48"/>
    </row>
    <row r="56" spans="2:9" ht="20.100000000000001" customHeight="1" x14ac:dyDescent="0.25">
      <c r="B56" s="507"/>
      <c r="C56" s="216"/>
      <c r="D56" s="216"/>
      <c r="E56" s="38"/>
      <c r="F56" s="48"/>
      <c r="G56" s="48"/>
      <c r="H56" s="48"/>
      <c r="I56" s="48"/>
    </row>
    <row r="57" spans="2:9" ht="20.100000000000001" customHeight="1" x14ac:dyDescent="0.25">
      <c r="B57" s="507"/>
      <c r="C57" s="216"/>
      <c r="D57" s="216"/>
      <c r="E57" s="38"/>
      <c r="F57" s="48"/>
      <c r="G57" s="48"/>
      <c r="H57" s="48"/>
      <c r="I57" s="48"/>
    </row>
    <row r="58" spans="2:9" ht="24.95" customHeight="1" x14ac:dyDescent="0.3">
      <c r="B58" s="960" t="str">
        <f>B2</f>
        <v>~ 0215100 - KOMENDA-EDINA-EGUAFO-ABREM MUNICIPAL ASSEMBLY ~</v>
      </c>
      <c r="C58" s="960"/>
      <c r="D58" s="960"/>
      <c r="E58" s="960"/>
      <c r="F58" s="960"/>
      <c r="G58" s="960"/>
      <c r="H58" s="960"/>
      <c r="I58" s="960"/>
    </row>
    <row r="59" spans="2:9" ht="21.95" customHeight="1" x14ac:dyDescent="0.25">
      <c r="B59" s="964" t="s">
        <v>1699</v>
      </c>
      <c r="C59" s="964"/>
      <c r="D59" s="964"/>
      <c r="E59" s="964"/>
      <c r="F59" s="964"/>
      <c r="G59" s="964"/>
      <c r="H59" s="964"/>
      <c r="I59" s="964"/>
    </row>
    <row r="60" spans="2:9" ht="21.95" customHeight="1" x14ac:dyDescent="0.25">
      <c r="B60" s="1007" t="str">
        <f>B4</f>
        <v>31st DECEMBER 2017</v>
      </c>
      <c r="C60" s="1007"/>
      <c r="D60" s="1007"/>
      <c r="E60" s="1007"/>
      <c r="F60" s="1007"/>
      <c r="G60" s="1007"/>
      <c r="H60" s="1007"/>
      <c r="I60" s="1007"/>
    </row>
    <row r="61" spans="2:9" ht="20.100000000000001" customHeight="1" x14ac:dyDescent="0.25">
      <c r="B61" s="507"/>
      <c r="C61" s="216"/>
      <c r="D61" s="216"/>
      <c r="E61" s="38"/>
      <c r="F61" s="48"/>
      <c r="G61" s="48"/>
      <c r="H61" s="48"/>
      <c r="I61" s="48"/>
    </row>
    <row r="62" spans="2:9" ht="20.100000000000001" customHeight="1" x14ac:dyDescent="0.25">
      <c r="B62" s="797"/>
      <c r="C62" s="798"/>
      <c r="D62" s="798"/>
      <c r="E62" s="798"/>
      <c r="F62" s="798"/>
      <c r="G62" s="798"/>
      <c r="H62" s="799">
        <f>H6</f>
        <v>2017</v>
      </c>
      <c r="I62" s="799">
        <f>I6</f>
        <v>2016</v>
      </c>
    </row>
    <row r="63" spans="2:9" ht="20.100000000000001" customHeight="1" x14ac:dyDescent="0.25">
      <c r="B63" s="1017" t="s">
        <v>1695</v>
      </c>
      <c r="C63" s="1008" t="s">
        <v>1666</v>
      </c>
      <c r="D63" s="1008"/>
      <c r="E63" s="789"/>
      <c r="F63" s="790" t="s">
        <v>1667</v>
      </c>
      <c r="G63" s="790" t="s">
        <v>1668</v>
      </c>
      <c r="H63" s="790" t="s">
        <v>1670</v>
      </c>
      <c r="I63" s="790" t="s">
        <v>1670</v>
      </c>
    </row>
    <row r="64" spans="2:9" ht="20.100000000000001" customHeight="1" thickBot="1" x14ac:dyDescent="0.3">
      <c r="B64" s="1018"/>
      <c r="C64" s="1009"/>
      <c r="D64" s="1009"/>
      <c r="E64" s="793"/>
      <c r="F64" s="794" t="s">
        <v>1668</v>
      </c>
      <c r="G64" s="794" t="s">
        <v>1669</v>
      </c>
      <c r="H64" s="794" t="s">
        <v>1668</v>
      </c>
      <c r="I64" s="794" t="s">
        <v>1668</v>
      </c>
    </row>
    <row r="65" spans="2:9" ht="9.75" customHeight="1" x14ac:dyDescent="0.25">
      <c r="B65" s="507"/>
      <c r="C65" s="216"/>
      <c r="D65" s="216"/>
      <c r="E65" s="38"/>
      <c r="F65" s="48"/>
      <c r="G65" s="48"/>
      <c r="H65" s="48"/>
      <c r="I65" s="48"/>
    </row>
    <row r="66" spans="2:9" s="487" customFormat="1" ht="20.100000000000001" customHeight="1" x14ac:dyDescent="0.25">
      <c r="B66" s="778"/>
      <c r="C66" s="1011"/>
      <c r="D66" s="1011"/>
      <c r="E66" s="38"/>
      <c r="F66" s="48">
        <v>0</v>
      </c>
      <c r="G66" s="48">
        <v>0</v>
      </c>
      <c r="H66" s="48">
        <f>F66-G66</f>
        <v>0</v>
      </c>
      <c r="I66" s="48">
        <v>0</v>
      </c>
    </row>
    <row r="67" spans="2:9" s="487" customFormat="1" ht="20.100000000000001" customHeight="1" x14ac:dyDescent="0.25">
      <c r="B67" s="778"/>
      <c r="C67" s="1011"/>
      <c r="D67" s="1011"/>
      <c r="E67" s="38"/>
      <c r="F67" s="48">
        <v>0</v>
      </c>
      <c r="G67" s="48">
        <v>0</v>
      </c>
      <c r="H67" s="48">
        <v>0</v>
      </c>
      <c r="I67" s="48">
        <v>0</v>
      </c>
    </row>
    <row r="68" spans="2:9" s="487" customFormat="1" ht="20.100000000000001" customHeight="1" x14ac:dyDescent="0.25">
      <c r="B68" s="778"/>
      <c r="C68" s="1011"/>
      <c r="D68" s="1011"/>
      <c r="E68" s="38"/>
      <c r="F68" s="48">
        <v>0</v>
      </c>
      <c r="G68" s="48">
        <v>0</v>
      </c>
      <c r="H68" s="48">
        <v>0</v>
      </c>
      <c r="I68" s="48">
        <v>0</v>
      </c>
    </row>
    <row r="69" spans="2:9" s="487" customFormat="1" ht="20.100000000000001" customHeight="1" x14ac:dyDescent="0.25">
      <c r="B69" s="509"/>
      <c r="C69" s="488"/>
      <c r="D69" s="488"/>
      <c r="E69" s="123"/>
      <c r="F69" s="486"/>
      <c r="G69" s="486"/>
      <c r="H69" s="486"/>
      <c r="I69" s="486"/>
    </row>
    <row r="70" spans="2:9" s="487" customFormat="1" ht="20.100000000000001" customHeight="1" x14ac:dyDescent="0.25">
      <c r="B70" s="509"/>
      <c r="C70" s="488"/>
      <c r="D70" s="488"/>
      <c r="E70" s="123"/>
      <c r="F70" s="486"/>
      <c r="G70" s="486"/>
      <c r="H70" s="486"/>
      <c r="I70" s="486"/>
    </row>
    <row r="71" spans="2:9" s="487" customFormat="1" ht="20.100000000000001" customHeight="1" x14ac:dyDescent="0.25">
      <c r="B71" s="509"/>
      <c r="C71" s="488"/>
      <c r="D71" s="488"/>
      <c r="E71" s="123"/>
      <c r="F71" s="486"/>
      <c r="G71" s="486"/>
      <c r="H71" s="486"/>
      <c r="I71" s="486"/>
    </row>
    <row r="72" spans="2:9" s="487" customFormat="1" ht="20.100000000000001" customHeight="1" x14ac:dyDescent="0.25">
      <c r="B72" s="509"/>
      <c r="C72" s="488"/>
      <c r="D72" s="488"/>
      <c r="E72" s="123"/>
      <c r="F72" s="486"/>
      <c r="G72" s="486"/>
      <c r="H72" s="486"/>
      <c r="I72" s="486"/>
    </row>
    <row r="73" spans="2:9" ht="20.100000000000001" customHeight="1" x14ac:dyDescent="0.25">
      <c r="B73" s="507"/>
      <c r="C73" s="298"/>
      <c r="D73" s="298"/>
      <c r="E73" s="38"/>
      <c r="F73" s="48"/>
      <c r="G73" s="48"/>
      <c r="H73" s="486"/>
      <c r="I73" s="48"/>
    </row>
    <row r="74" spans="2:9" ht="20.100000000000001" customHeight="1" x14ac:dyDescent="0.25">
      <c r="B74" s="507"/>
      <c r="C74" s="298"/>
      <c r="D74" s="298"/>
      <c r="E74" s="38"/>
      <c r="F74" s="48"/>
      <c r="G74" s="48"/>
      <c r="H74" s="486"/>
      <c r="I74" s="48"/>
    </row>
    <row r="75" spans="2:9" ht="20.100000000000001" customHeight="1" x14ac:dyDescent="0.25">
      <c r="B75" s="507"/>
      <c r="C75" s="298"/>
      <c r="D75" s="298"/>
      <c r="E75" s="38"/>
      <c r="F75" s="48"/>
      <c r="G75" s="48"/>
      <c r="H75" s="486"/>
      <c r="I75" s="48"/>
    </row>
    <row r="76" spans="2:9" ht="20.100000000000001" customHeight="1" x14ac:dyDescent="0.25">
      <c r="B76" s="507"/>
      <c r="C76" s="298"/>
      <c r="D76" s="298"/>
      <c r="E76" s="38"/>
      <c r="F76" s="48"/>
      <c r="G76" s="48"/>
      <c r="H76" s="486"/>
      <c r="I76" s="48"/>
    </row>
    <row r="77" spans="2:9" ht="5.0999999999999996" customHeight="1" x14ac:dyDescent="0.25">
      <c r="B77" s="507"/>
      <c r="C77" s="1014"/>
      <c r="D77" s="1014"/>
      <c r="E77" s="38"/>
      <c r="F77" s="48"/>
      <c r="G77" s="48"/>
      <c r="H77" s="48"/>
      <c r="I77" s="48"/>
    </row>
    <row r="78" spans="2:9" ht="20.100000000000001" customHeight="1" thickBot="1" x14ac:dyDescent="0.3">
      <c r="B78" s="1015" t="s">
        <v>1673</v>
      </c>
      <c r="C78" s="1015"/>
      <c r="D78" s="1015"/>
      <c r="E78" s="795"/>
      <c r="F78" s="800">
        <f>SUM(F66:F77)</f>
        <v>0</v>
      </c>
      <c r="G78" s="800">
        <f>SUM(G66:G77)</f>
        <v>0</v>
      </c>
      <c r="H78" s="800">
        <f>SUM(H66:H77)</f>
        <v>0</v>
      </c>
      <c r="I78" s="800">
        <f>SUM(I66:I77)</f>
        <v>0</v>
      </c>
    </row>
    <row r="79" spans="2:9" ht="20.100000000000001" customHeight="1" x14ac:dyDescent="0.25">
      <c r="B79" s="507"/>
      <c r="C79" s="294"/>
      <c r="D79" s="294"/>
      <c r="E79" s="295"/>
      <c r="F79" s="296"/>
      <c r="G79" s="296"/>
      <c r="H79" s="296"/>
      <c r="I79" s="296"/>
    </row>
    <row r="80" spans="2:9" ht="20.100000000000001" customHeight="1" x14ac:dyDescent="0.25">
      <c r="B80" s="507"/>
      <c r="C80" s="294"/>
      <c r="D80" s="294"/>
      <c r="E80" s="295"/>
      <c r="F80" s="296"/>
      <c r="G80" s="296"/>
      <c r="H80" s="296"/>
      <c r="I80" s="296"/>
    </row>
    <row r="81" spans="2:9" ht="20.100000000000001" customHeight="1" x14ac:dyDescent="0.25">
      <c r="B81" s="507"/>
      <c r="C81" s="294"/>
      <c r="D81" s="294"/>
      <c r="E81" s="295"/>
      <c r="F81" s="296"/>
      <c r="G81" s="296"/>
      <c r="H81" s="296"/>
      <c r="I81" s="296"/>
    </row>
    <row r="82" spans="2:9" ht="20.100000000000001" customHeight="1" x14ac:dyDescent="0.25">
      <c r="B82" s="507"/>
      <c r="C82" s="294"/>
      <c r="D82" s="294"/>
      <c r="E82" s="295"/>
      <c r="F82" s="296"/>
      <c r="G82" s="296"/>
      <c r="H82" s="296"/>
      <c r="I82" s="296"/>
    </row>
    <row r="83" spans="2:9" ht="20.100000000000001" customHeight="1" x14ac:dyDescent="0.25">
      <c r="B83" s="507"/>
      <c r="C83" s="294"/>
      <c r="D83" s="294"/>
      <c r="E83" s="295"/>
      <c r="F83" s="296"/>
      <c r="G83" s="296"/>
      <c r="H83" s="296"/>
      <c r="I83" s="296"/>
    </row>
    <row r="84" spans="2:9" ht="20.100000000000001" customHeight="1" x14ac:dyDescent="0.25">
      <c r="B84" s="507"/>
      <c r="C84" s="294"/>
      <c r="D84" s="294"/>
      <c r="E84" s="295"/>
      <c r="F84" s="296"/>
      <c r="G84" s="296"/>
      <c r="H84" s="296"/>
      <c r="I84" s="296"/>
    </row>
    <row r="85" spans="2:9" ht="20.100000000000001" customHeight="1" x14ac:dyDescent="0.25">
      <c r="B85" s="507"/>
      <c r="C85" s="294"/>
      <c r="D85" s="294"/>
      <c r="E85" s="295"/>
      <c r="F85" s="296"/>
      <c r="G85" s="296"/>
      <c r="H85" s="296"/>
      <c r="I85" s="296"/>
    </row>
    <row r="86" spans="2:9" ht="20.100000000000001" customHeight="1" x14ac:dyDescent="0.25">
      <c r="B86" s="507"/>
      <c r="C86" s="294"/>
      <c r="D86" s="294"/>
      <c r="E86" s="295"/>
      <c r="F86" s="296"/>
      <c r="G86" s="296"/>
      <c r="H86" s="296"/>
      <c r="I86" s="296"/>
    </row>
    <row r="87" spans="2:9" ht="20.100000000000001" customHeight="1" x14ac:dyDescent="0.25">
      <c r="B87" s="507"/>
      <c r="C87" s="294"/>
      <c r="D87" s="294"/>
      <c r="E87" s="295"/>
      <c r="F87" s="296"/>
      <c r="G87" s="296"/>
      <c r="H87" s="296"/>
      <c r="I87" s="296"/>
    </row>
    <row r="88" spans="2:9" ht="24.95" customHeight="1" x14ac:dyDescent="0.3">
      <c r="B88" s="960" t="str">
        <f>B2</f>
        <v>~ 0215100 - KOMENDA-EDINA-EGUAFO-ABREM MUNICIPAL ASSEMBLY ~</v>
      </c>
      <c r="C88" s="960"/>
      <c r="D88" s="960"/>
      <c r="E88" s="960"/>
      <c r="F88" s="960"/>
      <c r="G88" s="960"/>
      <c r="H88" s="960"/>
      <c r="I88" s="960"/>
    </row>
    <row r="89" spans="2:9" ht="21.95" customHeight="1" x14ac:dyDescent="0.25">
      <c r="B89" s="964" t="s">
        <v>1854</v>
      </c>
      <c r="C89" s="964"/>
      <c r="D89" s="964"/>
      <c r="E89" s="964"/>
      <c r="F89" s="964"/>
      <c r="G89" s="964"/>
      <c r="H89" s="964"/>
      <c r="I89" s="964"/>
    </row>
    <row r="90" spans="2:9" ht="21.95" customHeight="1" x14ac:dyDescent="0.25">
      <c r="B90" s="1007" t="str">
        <f>B4</f>
        <v>31st DECEMBER 2017</v>
      </c>
      <c r="C90" s="1007"/>
      <c r="D90" s="1007"/>
      <c r="E90" s="1007"/>
      <c r="F90" s="1007"/>
      <c r="G90" s="1007"/>
      <c r="H90" s="1007"/>
      <c r="I90" s="1007"/>
    </row>
    <row r="91" spans="2:9" ht="20.100000000000001" customHeight="1" x14ac:dyDescent="0.25">
      <c r="B91" s="507"/>
      <c r="C91" s="216"/>
      <c r="D91" s="216"/>
      <c r="E91" s="38"/>
      <c r="F91" s="48"/>
      <c r="G91" s="48"/>
      <c r="H91" s="48"/>
      <c r="I91" s="48"/>
    </row>
    <row r="92" spans="2:9" ht="20.100000000000001" customHeight="1" x14ac:dyDescent="0.25">
      <c r="B92" s="508"/>
      <c r="C92" s="197"/>
      <c r="D92" s="197"/>
      <c r="E92" s="197"/>
      <c r="F92" s="197"/>
      <c r="G92" s="197"/>
      <c r="H92" s="381">
        <f>H6</f>
        <v>2017</v>
      </c>
      <c r="I92" s="381">
        <f>I6</f>
        <v>2016</v>
      </c>
    </row>
    <row r="93" spans="2:9" ht="20.100000000000001" customHeight="1" x14ac:dyDescent="0.25">
      <c r="B93" s="1019" t="s">
        <v>1695</v>
      </c>
      <c r="C93" s="1016" t="s">
        <v>1666</v>
      </c>
      <c r="D93" s="1016"/>
      <c r="E93" s="378"/>
      <c r="F93" s="379" t="s">
        <v>1667</v>
      </c>
      <c r="G93" s="379" t="s">
        <v>1674</v>
      </c>
      <c r="H93" s="379" t="s">
        <v>1670</v>
      </c>
      <c r="I93" s="379" t="s">
        <v>1670</v>
      </c>
    </row>
    <row r="94" spans="2:9" ht="20.100000000000001" customHeight="1" thickBot="1" x14ac:dyDescent="0.3">
      <c r="B94" s="1020"/>
      <c r="C94" s="990"/>
      <c r="D94" s="990"/>
      <c r="E94" s="198"/>
      <c r="F94" s="200" t="s">
        <v>1668</v>
      </c>
      <c r="G94" s="200" t="s">
        <v>1675</v>
      </c>
      <c r="H94" s="200" t="s">
        <v>1668</v>
      </c>
      <c r="I94" s="200" t="s">
        <v>1668</v>
      </c>
    </row>
    <row r="95" spans="2:9" ht="9.9499999999999993" customHeight="1" x14ac:dyDescent="0.25">
      <c r="B95" s="507"/>
      <c r="C95" s="216"/>
      <c r="D95" s="216"/>
      <c r="E95" s="38"/>
      <c r="F95" s="48"/>
      <c r="G95" s="48"/>
      <c r="H95" s="48"/>
      <c r="I95" s="48"/>
    </row>
    <row r="96" spans="2:9" ht="20.100000000000001" customHeight="1" x14ac:dyDescent="0.25">
      <c r="B96" s="507"/>
      <c r="C96" s="506"/>
      <c r="D96" s="298"/>
      <c r="E96" s="38"/>
      <c r="F96" s="48"/>
      <c r="G96" s="48">
        <v>0</v>
      </c>
      <c r="H96" s="48">
        <f t="shared" ref="H96:H101" si="2">F96-G96</f>
        <v>0</v>
      </c>
      <c r="I96" s="48"/>
    </row>
    <row r="97" spans="2:9" ht="20.100000000000001" customHeight="1" x14ac:dyDescent="0.25">
      <c r="B97" s="507"/>
      <c r="C97" s="506"/>
      <c r="D97" s="298"/>
      <c r="E97" s="38"/>
      <c r="F97" s="48"/>
      <c r="G97" s="48">
        <v>0</v>
      </c>
      <c r="H97" s="48">
        <f t="shared" si="2"/>
        <v>0</v>
      </c>
      <c r="I97" s="48"/>
    </row>
    <row r="98" spans="2:9" ht="20.100000000000001" customHeight="1" x14ac:dyDescent="0.25">
      <c r="B98" s="507"/>
      <c r="C98" s="506"/>
      <c r="D98" s="298"/>
      <c r="E98" s="38"/>
      <c r="F98" s="48"/>
      <c r="G98" s="48">
        <v>0</v>
      </c>
      <c r="H98" s="48">
        <f t="shared" si="2"/>
        <v>0</v>
      </c>
      <c r="I98" s="48"/>
    </row>
    <row r="99" spans="2:9" ht="20.100000000000001" customHeight="1" x14ac:dyDescent="0.25">
      <c r="B99" s="507"/>
      <c r="C99" s="506"/>
      <c r="D99" s="298"/>
      <c r="E99" s="38"/>
      <c r="F99" s="48"/>
      <c r="G99" s="48">
        <v>0</v>
      </c>
      <c r="H99" s="48">
        <f t="shared" si="2"/>
        <v>0</v>
      </c>
      <c r="I99" s="48"/>
    </row>
    <row r="100" spans="2:9" ht="20.100000000000001" customHeight="1" x14ac:dyDescent="0.25">
      <c r="B100" s="507"/>
      <c r="C100" s="506"/>
      <c r="D100" s="298"/>
      <c r="E100" s="38"/>
      <c r="F100" s="48"/>
      <c r="G100" s="48">
        <v>0</v>
      </c>
      <c r="H100" s="48">
        <f t="shared" si="2"/>
        <v>0</v>
      </c>
      <c r="I100" s="48"/>
    </row>
    <row r="101" spans="2:9" ht="20.100000000000001" customHeight="1" x14ac:dyDescent="0.25">
      <c r="B101" s="507"/>
      <c r="C101" s="506"/>
      <c r="D101" s="298"/>
      <c r="E101" s="38"/>
      <c r="F101" s="48"/>
      <c r="G101" s="48">
        <v>0</v>
      </c>
      <c r="H101" s="48">
        <f t="shared" si="2"/>
        <v>0</v>
      </c>
      <c r="I101" s="48"/>
    </row>
    <row r="102" spans="2:9" ht="20.100000000000001" customHeight="1" x14ac:dyDescent="0.25">
      <c r="B102" s="507"/>
      <c r="C102" s="298"/>
      <c r="D102" s="298"/>
      <c r="E102" s="38"/>
      <c r="F102" s="48"/>
      <c r="G102" s="48"/>
      <c r="H102" s="48"/>
      <c r="I102" s="48"/>
    </row>
    <row r="103" spans="2:9" ht="20.100000000000001" customHeight="1" x14ac:dyDescent="0.25">
      <c r="B103" s="507"/>
      <c r="C103" s="298"/>
      <c r="D103" s="298"/>
      <c r="E103" s="38"/>
      <c r="F103" s="48"/>
      <c r="G103" s="48"/>
      <c r="H103" s="48"/>
      <c r="I103" s="48"/>
    </row>
    <row r="104" spans="2:9" ht="20.100000000000001" customHeight="1" x14ac:dyDescent="0.25">
      <c r="B104" s="507"/>
      <c r="C104" s="298"/>
      <c r="D104" s="298"/>
      <c r="E104" s="38"/>
      <c r="F104" s="48"/>
      <c r="G104" s="48"/>
      <c r="H104" s="48"/>
      <c r="I104" s="48"/>
    </row>
    <row r="105" spans="2:9" ht="20.100000000000001" customHeight="1" x14ac:dyDescent="0.25">
      <c r="B105" s="507"/>
      <c r="C105" s="298"/>
      <c r="D105" s="298"/>
      <c r="E105" s="38"/>
      <c r="F105" s="48"/>
      <c r="G105" s="48"/>
      <c r="H105" s="48"/>
      <c r="I105" s="48"/>
    </row>
    <row r="106" spans="2:9" ht="20.100000000000001" customHeight="1" x14ac:dyDescent="0.25">
      <c r="B106" s="507"/>
      <c r="C106" s="298"/>
      <c r="D106" s="298"/>
      <c r="E106" s="38"/>
      <c r="F106" s="48"/>
      <c r="G106" s="48"/>
      <c r="H106" s="48"/>
      <c r="I106" s="48"/>
    </row>
    <row r="107" spans="2:9" ht="5.0999999999999996" customHeight="1" x14ac:dyDescent="0.25">
      <c r="B107" s="507"/>
      <c r="C107" s="1014"/>
      <c r="D107" s="1014"/>
      <c r="E107" s="38"/>
      <c r="F107" s="48"/>
      <c r="G107" s="48"/>
      <c r="H107" s="48"/>
      <c r="I107" s="48"/>
    </row>
    <row r="108" spans="2:9" ht="20.100000000000001" customHeight="1" thickBot="1" x14ac:dyDescent="0.3">
      <c r="B108" s="1021" t="s">
        <v>1676</v>
      </c>
      <c r="C108" s="1021"/>
      <c r="D108" s="1021"/>
      <c r="E108" s="199"/>
      <c r="F108" s="292">
        <f>SUM(F96:F107)</f>
        <v>0</v>
      </c>
      <c r="G108" s="292">
        <f>SUM(G96:G107)</f>
        <v>0</v>
      </c>
      <c r="H108" s="292">
        <f>SUM(H96:H107)</f>
        <v>0</v>
      </c>
      <c r="I108" s="292">
        <f>SUM(I96:I107)</f>
        <v>0</v>
      </c>
    </row>
    <row r="109" spans="2:9" ht="20.100000000000001" customHeight="1" x14ac:dyDescent="0.25">
      <c r="B109" s="507"/>
      <c r="C109" s="294"/>
      <c r="D109" s="294"/>
      <c r="E109" s="295"/>
      <c r="F109" s="296"/>
      <c r="G109" s="296"/>
      <c r="H109" s="296"/>
      <c r="I109" s="296"/>
    </row>
    <row r="110" spans="2:9" ht="20.100000000000001" customHeight="1" x14ac:dyDescent="0.25">
      <c r="B110" s="507"/>
      <c r="C110" s="294"/>
      <c r="D110" s="294"/>
      <c r="E110" s="295"/>
      <c r="F110" s="296"/>
      <c r="G110" s="296"/>
      <c r="H110" s="296"/>
      <c r="I110" s="296"/>
    </row>
    <row r="111" spans="2:9" ht="20.100000000000001" customHeight="1" x14ac:dyDescent="0.25">
      <c r="B111" s="507"/>
      <c r="C111" s="294"/>
      <c r="D111" s="294"/>
      <c r="E111" s="295"/>
      <c r="F111" s="296"/>
      <c r="G111" s="296"/>
      <c r="H111" s="296"/>
      <c r="I111" s="296"/>
    </row>
    <row r="112" spans="2:9" ht="20.100000000000001" customHeight="1" x14ac:dyDescent="0.25">
      <c r="B112" s="507"/>
      <c r="C112" s="294"/>
      <c r="D112" s="294"/>
      <c r="E112" s="295"/>
      <c r="F112" s="296"/>
      <c r="G112" s="296"/>
      <c r="H112" s="296"/>
      <c r="I112" s="296"/>
    </row>
    <row r="113" spans="2:9" ht="20.100000000000001" customHeight="1" x14ac:dyDescent="0.25">
      <c r="B113" s="507"/>
      <c r="C113" s="294"/>
      <c r="D113" s="294"/>
      <c r="E113" s="295"/>
      <c r="F113" s="296"/>
      <c r="G113" s="296"/>
      <c r="H113" s="296"/>
      <c r="I113" s="296"/>
    </row>
    <row r="114" spans="2:9" ht="20.100000000000001" customHeight="1" x14ac:dyDescent="0.25">
      <c r="B114" s="507"/>
      <c r="C114" s="294"/>
      <c r="D114" s="294"/>
      <c r="E114" s="295"/>
      <c r="F114" s="296"/>
      <c r="G114" s="296"/>
      <c r="H114" s="296"/>
      <c r="I114" s="296"/>
    </row>
    <row r="115" spans="2:9" ht="20.100000000000001" customHeight="1" x14ac:dyDescent="0.25">
      <c r="B115" s="507"/>
      <c r="C115" s="294"/>
      <c r="D115" s="294"/>
      <c r="E115" s="295"/>
      <c r="F115" s="296"/>
      <c r="G115" s="296"/>
      <c r="H115" s="296"/>
      <c r="I115" s="296"/>
    </row>
    <row r="116" spans="2:9" ht="20.100000000000001" customHeight="1" x14ac:dyDescent="0.25">
      <c r="B116" s="507"/>
      <c r="C116" s="294"/>
      <c r="D116" s="294"/>
      <c r="E116" s="295"/>
      <c r="F116" s="296"/>
      <c r="G116" s="296"/>
      <c r="H116" s="296"/>
      <c r="I116" s="296"/>
    </row>
    <row r="117" spans="2:9" ht="20.100000000000001" customHeight="1" x14ac:dyDescent="0.25">
      <c r="B117" s="507"/>
      <c r="C117" s="294"/>
      <c r="D117" s="294"/>
      <c r="E117" s="295"/>
      <c r="F117" s="296"/>
      <c r="G117" s="296"/>
      <c r="H117" s="296"/>
      <c r="I117" s="296"/>
    </row>
    <row r="118" spans="2:9" ht="20.100000000000001" customHeight="1" x14ac:dyDescent="0.25">
      <c r="B118" s="507"/>
      <c r="C118" s="294"/>
      <c r="D118" s="294"/>
      <c r="E118" s="295"/>
      <c r="F118" s="296"/>
      <c r="G118" s="296"/>
      <c r="H118" s="296"/>
      <c r="I118" s="296"/>
    </row>
    <row r="119" spans="2:9" ht="24.95" customHeight="1" x14ac:dyDescent="0.3">
      <c r="B119" s="960" t="str">
        <f>B2</f>
        <v>~ 0215100 - KOMENDA-EDINA-EGUAFO-ABREM MUNICIPAL ASSEMBLY ~</v>
      </c>
      <c r="C119" s="960"/>
      <c r="D119" s="960"/>
      <c r="E119" s="960"/>
      <c r="F119" s="960"/>
      <c r="G119" s="960"/>
      <c r="H119" s="960"/>
      <c r="I119" s="960"/>
    </row>
    <row r="120" spans="2:9" ht="21.95" customHeight="1" x14ac:dyDescent="0.25">
      <c r="B120" s="964" t="s">
        <v>1700</v>
      </c>
      <c r="C120" s="964"/>
      <c r="D120" s="964"/>
      <c r="E120" s="964"/>
      <c r="F120" s="964"/>
      <c r="G120" s="964"/>
      <c r="H120" s="964"/>
      <c r="I120" s="964"/>
    </row>
    <row r="121" spans="2:9" ht="21.95" customHeight="1" x14ac:dyDescent="0.25">
      <c r="B121" s="1007" t="str">
        <f>B4</f>
        <v>31st DECEMBER 2017</v>
      </c>
      <c r="C121" s="1007"/>
      <c r="D121" s="1007"/>
      <c r="E121" s="1007"/>
      <c r="F121" s="1007"/>
      <c r="G121" s="1007"/>
      <c r="H121" s="1007"/>
      <c r="I121" s="1007"/>
    </row>
    <row r="122" spans="2:9" ht="21.95" customHeight="1" x14ac:dyDescent="0.25">
      <c r="B122" s="507"/>
      <c r="C122" s="215"/>
      <c r="D122" s="215"/>
      <c r="E122" s="215"/>
      <c r="F122" s="297"/>
      <c r="G122" s="297"/>
      <c r="H122" s="297"/>
      <c r="I122" s="297"/>
    </row>
    <row r="123" spans="2:9" ht="20.100000000000001" customHeight="1" x14ac:dyDescent="0.25">
      <c r="B123" s="508"/>
      <c r="C123" s="197"/>
      <c r="D123" s="197"/>
      <c r="E123" s="197"/>
      <c r="F123" s="197"/>
      <c r="G123" s="197"/>
      <c r="H123" s="381">
        <f>H6</f>
        <v>2017</v>
      </c>
      <c r="I123" s="381">
        <f>I6</f>
        <v>2016</v>
      </c>
    </row>
    <row r="124" spans="2:9" ht="20.100000000000001" customHeight="1" x14ac:dyDescent="0.25">
      <c r="B124" s="1019" t="s">
        <v>1695</v>
      </c>
      <c r="C124" s="1016" t="s">
        <v>1666</v>
      </c>
      <c r="D124" s="1016"/>
      <c r="E124" s="378"/>
      <c r="F124" s="379" t="s">
        <v>1667</v>
      </c>
      <c r="G124" s="379" t="s">
        <v>1668</v>
      </c>
      <c r="H124" s="379" t="s">
        <v>1670</v>
      </c>
      <c r="I124" s="379" t="s">
        <v>1670</v>
      </c>
    </row>
    <row r="125" spans="2:9" ht="20.100000000000001" customHeight="1" thickBot="1" x14ac:dyDescent="0.3">
      <c r="B125" s="1020"/>
      <c r="C125" s="990"/>
      <c r="D125" s="990"/>
      <c r="E125" s="198"/>
      <c r="F125" s="200" t="s">
        <v>1668</v>
      </c>
      <c r="G125" s="200" t="s">
        <v>1669</v>
      </c>
      <c r="H125" s="200" t="s">
        <v>1668</v>
      </c>
      <c r="I125" s="200" t="s">
        <v>1668</v>
      </c>
    </row>
    <row r="126" spans="2:9" ht="9.9499999999999993" customHeight="1" x14ac:dyDescent="0.25">
      <c r="B126" s="507"/>
      <c r="C126" s="216"/>
      <c r="D126" s="216"/>
      <c r="E126" s="38"/>
      <c r="F126" s="48"/>
      <c r="G126" s="48"/>
      <c r="H126" s="48"/>
      <c r="I126" s="48"/>
    </row>
    <row r="127" spans="2:9" ht="20.100000000000001" customHeight="1" x14ac:dyDescent="0.25">
      <c r="B127" s="507"/>
      <c r="C127" s="1011"/>
      <c r="D127" s="1011"/>
      <c r="E127" s="38"/>
      <c r="F127" s="48">
        <v>0</v>
      </c>
      <c r="G127" s="48">
        <v>0</v>
      </c>
      <c r="H127" s="48">
        <f>F127-G127</f>
        <v>0</v>
      </c>
      <c r="I127" s="48">
        <v>0</v>
      </c>
    </row>
    <row r="128" spans="2:9" ht="20.100000000000001" customHeight="1" x14ac:dyDescent="0.25">
      <c r="B128" s="507"/>
      <c r="C128" s="1011"/>
      <c r="D128" s="1011"/>
      <c r="E128" s="38"/>
      <c r="F128" s="48">
        <v>0</v>
      </c>
      <c r="G128" s="48">
        <v>0</v>
      </c>
      <c r="H128" s="48">
        <f t="shared" ref="H128:H138" si="3">F128-G128</f>
        <v>0</v>
      </c>
      <c r="I128" s="48">
        <v>0</v>
      </c>
    </row>
    <row r="129" spans="2:9" ht="20.100000000000001" customHeight="1" x14ac:dyDescent="0.25">
      <c r="B129" s="507"/>
      <c r="C129" s="1011"/>
      <c r="D129" s="1011"/>
      <c r="E129" s="38"/>
      <c r="F129" s="48">
        <v>0</v>
      </c>
      <c r="G129" s="48">
        <v>0</v>
      </c>
      <c r="H129" s="48">
        <f t="shared" si="3"/>
        <v>0</v>
      </c>
      <c r="I129" s="48">
        <v>0</v>
      </c>
    </row>
    <row r="130" spans="2:9" ht="20.100000000000001" customHeight="1" x14ac:dyDescent="0.25">
      <c r="B130" s="507"/>
      <c r="C130" s="1011"/>
      <c r="D130" s="1011"/>
      <c r="E130" s="38"/>
      <c r="F130" s="48">
        <v>0</v>
      </c>
      <c r="G130" s="48">
        <v>0</v>
      </c>
      <c r="H130" s="48">
        <f t="shared" si="3"/>
        <v>0</v>
      </c>
      <c r="I130" s="48">
        <v>0</v>
      </c>
    </row>
    <row r="131" spans="2:9" ht="20.100000000000001" customHeight="1" x14ac:dyDescent="0.25">
      <c r="B131" s="507"/>
      <c r="C131" s="1011"/>
      <c r="D131" s="1011"/>
      <c r="E131" s="38"/>
      <c r="F131" s="48">
        <v>0</v>
      </c>
      <c r="G131" s="48">
        <v>0</v>
      </c>
      <c r="H131" s="48">
        <f t="shared" si="3"/>
        <v>0</v>
      </c>
      <c r="I131" s="48">
        <v>0</v>
      </c>
    </row>
    <row r="132" spans="2:9" ht="20.100000000000001" customHeight="1" x14ac:dyDescent="0.25">
      <c r="B132" s="507"/>
      <c r="C132" s="1011"/>
      <c r="D132" s="1011"/>
      <c r="E132" s="38"/>
      <c r="F132" s="48">
        <v>0</v>
      </c>
      <c r="G132" s="48">
        <v>0</v>
      </c>
      <c r="H132" s="48">
        <f t="shared" si="3"/>
        <v>0</v>
      </c>
      <c r="I132" s="48">
        <v>0</v>
      </c>
    </row>
    <row r="133" spans="2:9" ht="20.100000000000001" customHeight="1" x14ac:dyDescent="0.25">
      <c r="B133" s="507"/>
      <c r="C133" s="1011"/>
      <c r="D133" s="1011"/>
      <c r="E133" s="38"/>
      <c r="F133" s="48">
        <v>0</v>
      </c>
      <c r="G133" s="48">
        <v>0</v>
      </c>
      <c r="H133" s="48">
        <f t="shared" si="3"/>
        <v>0</v>
      </c>
      <c r="I133" s="48">
        <v>0</v>
      </c>
    </row>
    <row r="134" spans="2:9" ht="20.100000000000001" customHeight="1" x14ac:dyDescent="0.25">
      <c r="B134" s="507"/>
      <c r="C134" s="1011"/>
      <c r="D134" s="1011"/>
      <c r="E134" s="38"/>
      <c r="F134" s="48">
        <v>0</v>
      </c>
      <c r="G134" s="48">
        <v>0</v>
      </c>
      <c r="H134" s="48">
        <f t="shared" si="3"/>
        <v>0</v>
      </c>
      <c r="I134" s="48">
        <v>0</v>
      </c>
    </row>
    <row r="135" spans="2:9" ht="20.100000000000001" customHeight="1" x14ac:dyDescent="0.25">
      <c r="B135" s="507"/>
      <c r="C135" s="1011"/>
      <c r="D135" s="1011"/>
      <c r="E135" s="38"/>
      <c r="F135" s="48">
        <v>0</v>
      </c>
      <c r="G135" s="48">
        <v>0</v>
      </c>
      <c r="H135" s="48">
        <f t="shared" si="3"/>
        <v>0</v>
      </c>
      <c r="I135" s="48">
        <v>0</v>
      </c>
    </row>
    <row r="136" spans="2:9" ht="20.100000000000001" customHeight="1" x14ac:dyDescent="0.25">
      <c r="B136" s="507"/>
      <c r="C136" s="1011"/>
      <c r="D136" s="1011"/>
      <c r="E136" s="38"/>
      <c r="F136" s="48">
        <v>0</v>
      </c>
      <c r="G136" s="48">
        <v>0</v>
      </c>
      <c r="H136" s="48">
        <f t="shared" si="3"/>
        <v>0</v>
      </c>
      <c r="I136" s="48">
        <v>0</v>
      </c>
    </row>
    <row r="137" spans="2:9" ht="20.100000000000001" customHeight="1" x14ac:dyDescent="0.25">
      <c r="B137" s="507"/>
      <c r="C137" s="1011"/>
      <c r="D137" s="1011"/>
      <c r="E137" s="38"/>
      <c r="F137" s="48">
        <v>0</v>
      </c>
      <c r="G137" s="48">
        <v>0</v>
      </c>
      <c r="H137" s="48">
        <f t="shared" si="3"/>
        <v>0</v>
      </c>
      <c r="I137" s="48">
        <v>0</v>
      </c>
    </row>
    <row r="138" spans="2:9" ht="20.100000000000001" customHeight="1" x14ac:dyDescent="0.25">
      <c r="B138" s="507"/>
      <c r="C138" s="1011"/>
      <c r="D138" s="1011"/>
      <c r="E138" s="38"/>
      <c r="F138" s="48">
        <v>0</v>
      </c>
      <c r="G138" s="48">
        <v>0</v>
      </c>
      <c r="H138" s="48">
        <f t="shared" si="3"/>
        <v>0</v>
      </c>
      <c r="I138" s="48">
        <v>0</v>
      </c>
    </row>
    <row r="139" spans="2:9" ht="5.0999999999999996" customHeight="1" x14ac:dyDescent="0.25">
      <c r="B139" s="507"/>
      <c r="C139" s="1014"/>
      <c r="D139" s="1014"/>
      <c r="E139" s="38"/>
      <c r="F139" s="48"/>
      <c r="G139" s="48"/>
      <c r="H139" s="48"/>
      <c r="I139" s="48"/>
    </row>
    <row r="140" spans="2:9" ht="20.100000000000001" customHeight="1" thickBot="1" x14ac:dyDescent="0.3">
      <c r="B140" s="1021" t="s">
        <v>1677</v>
      </c>
      <c r="C140" s="1021"/>
      <c r="D140" s="1021"/>
      <c r="E140" s="199"/>
      <c r="F140" s="292">
        <f>SUM(F127:F139)</f>
        <v>0</v>
      </c>
      <c r="G140" s="292">
        <f>SUM(G127:G139)</f>
        <v>0</v>
      </c>
      <c r="H140" s="292">
        <f>SUM(H127:H139)</f>
        <v>0</v>
      </c>
      <c r="I140" s="292">
        <f>SUM(I127:I139)</f>
        <v>0</v>
      </c>
    </row>
    <row r="141" spans="2:9" ht="20.100000000000001" customHeight="1" x14ac:dyDescent="0.25">
      <c r="B141" s="507"/>
      <c r="C141" s="216"/>
      <c r="D141" s="216"/>
      <c r="E141" s="38"/>
      <c r="F141" s="48"/>
      <c r="G141" s="48"/>
      <c r="H141" s="48"/>
      <c r="I141" s="48"/>
    </row>
    <row r="142" spans="2:9" ht="20.100000000000001" customHeight="1" x14ac:dyDescent="0.25">
      <c r="B142" s="507"/>
      <c r="C142" s="216"/>
      <c r="D142" s="216"/>
      <c r="E142" s="38"/>
      <c r="F142" s="48"/>
      <c r="G142" s="48"/>
      <c r="H142" s="48"/>
      <c r="I142" s="48"/>
    </row>
    <row r="143" spans="2:9" ht="20.100000000000001" customHeight="1" x14ac:dyDescent="0.25">
      <c r="B143" s="507"/>
      <c r="C143" s="216"/>
      <c r="D143" s="216"/>
      <c r="E143" s="38"/>
      <c r="F143" s="48"/>
      <c r="G143" s="48"/>
      <c r="H143" s="48"/>
      <c r="I143" s="48"/>
    </row>
    <row r="144" spans="2:9" ht="20.100000000000001" customHeight="1" x14ac:dyDescent="0.25">
      <c r="B144" s="507"/>
      <c r="C144" s="216"/>
      <c r="D144" s="216"/>
      <c r="E144" s="38"/>
      <c r="F144" s="48"/>
      <c r="G144" s="48"/>
      <c r="H144" s="48"/>
      <c r="I144" s="48"/>
    </row>
    <row r="145" spans="2:9" ht="20.100000000000001" customHeight="1" x14ac:dyDescent="0.25">
      <c r="B145" s="507"/>
      <c r="C145" s="216"/>
      <c r="D145" s="216"/>
      <c r="E145" s="38"/>
      <c r="F145" s="48"/>
      <c r="G145" s="48"/>
      <c r="H145" s="48"/>
      <c r="I145" s="48"/>
    </row>
    <row r="146" spans="2:9" ht="20.100000000000001" customHeight="1" x14ac:dyDescent="0.25">
      <c r="B146" s="507"/>
      <c r="C146" s="216"/>
      <c r="D146" s="216"/>
      <c r="E146" s="38"/>
      <c r="F146" s="48"/>
      <c r="G146" s="48"/>
      <c r="H146" s="48"/>
      <c r="I146" s="48"/>
    </row>
    <row r="147" spans="2:9" ht="20.100000000000001" customHeight="1" x14ac:dyDescent="0.25">
      <c r="B147" s="507"/>
      <c r="C147" s="216"/>
      <c r="D147" s="216"/>
      <c r="E147" s="38"/>
      <c r="F147" s="48"/>
      <c r="G147" s="48"/>
      <c r="H147" s="48"/>
      <c r="I147" s="48"/>
    </row>
    <row r="148" spans="2:9" ht="20.100000000000001" customHeight="1" x14ac:dyDescent="0.25">
      <c r="B148" s="507"/>
      <c r="C148" s="216"/>
      <c r="D148" s="216"/>
      <c r="E148" s="38"/>
      <c r="F148" s="48"/>
      <c r="G148" s="48"/>
      <c r="H148" s="48"/>
      <c r="I148" s="48"/>
    </row>
    <row r="149" spans="2:9" ht="20.100000000000001" customHeight="1" x14ac:dyDescent="0.25">
      <c r="B149" s="507"/>
      <c r="C149" s="216"/>
      <c r="D149" s="216"/>
      <c r="E149" s="38"/>
      <c r="F149" s="48"/>
      <c r="G149" s="48"/>
      <c r="H149" s="48"/>
      <c r="I149" s="48"/>
    </row>
    <row r="150" spans="2:9" ht="20.100000000000001" customHeight="1" x14ac:dyDescent="0.3">
      <c r="B150" s="960" t="str">
        <f>B28</f>
        <v>~ 0215100 - KOMENDA-EDINA-EGUAFO-ABREM MUNICIPAL ASSEMBLY ~</v>
      </c>
      <c r="C150" s="960"/>
      <c r="D150" s="960"/>
      <c r="E150" s="960"/>
      <c r="F150" s="960"/>
      <c r="G150" s="960"/>
      <c r="H150" s="960"/>
      <c r="I150" s="960"/>
    </row>
    <row r="151" spans="2:9" ht="20.100000000000001" customHeight="1" x14ac:dyDescent="0.25">
      <c r="B151" s="964" t="s">
        <v>1701</v>
      </c>
      <c r="C151" s="964"/>
      <c r="D151" s="964"/>
      <c r="E151" s="964"/>
      <c r="F151" s="964"/>
      <c r="G151" s="964"/>
      <c r="H151" s="964"/>
      <c r="I151" s="964"/>
    </row>
    <row r="152" spans="2:9" ht="20.100000000000001" customHeight="1" x14ac:dyDescent="0.25">
      <c r="B152" s="1007" t="str">
        <f>B30</f>
        <v>31st DECEMBER 2017</v>
      </c>
      <c r="C152" s="1007"/>
      <c r="D152" s="1007"/>
      <c r="E152" s="1007"/>
      <c r="F152" s="1007"/>
      <c r="G152" s="1007"/>
      <c r="H152" s="1007"/>
      <c r="I152" s="1007"/>
    </row>
    <row r="153" spans="2:9" ht="20.100000000000001" customHeight="1" x14ac:dyDescent="0.25">
      <c r="B153" s="507"/>
      <c r="C153" s="215"/>
      <c r="D153" s="215"/>
      <c r="E153" s="215"/>
      <c r="F153" s="297"/>
      <c r="G153" s="297"/>
      <c r="H153" s="297"/>
      <c r="I153" s="297"/>
    </row>
    <row r="154" spans="2:9" ht="20.100000000000001" customHeight="1" x14ac:dyDescent="0.25">
      <c r="B154" s="797"/>
      <c r="C154" s="798"/>
      <c r="D154" s="798"/>
      <c r="E154" s="798"/>
      <c r="F154" s="798"/>
      <c r="G154" s="798"/>
      <c r="H154" s="799">
        <f>H6</f>
        <v>2017</v>
      </c>
      <c r="I154" s="799">
        <f>I6</f>
        <v>2016</v>
      </c>
    </row>
    <row r="155" spans="2:9" ht="20.100000000000001" customHeight="1" x14ac:dyDescent="0.25">
      <c r="B155" s="1017" t="s">
        <v>1695</v>
      </c>
      <c r="C155" s="1008" t="s">
        <v>1666</v>
      </c>
      <c r="D155" s="1008"/>
      <c r="E155" s="789"/>
      <c r="F155" s="790" t="s">
        <v>1667</v>
      </c>
      <c r="G155" s="790" t="s">
        <v>1668</v>
      </c>
      <c r="H155" s="790" t="s">
        <v>1670</v>
      </c>
      <c r="I155" s="790" t="s">
        <v>1670</v>
      </c>
    </row>
    <row r="156" spans="2:9" ht="20.100000000000001" customHeight="1" thickBot="1" x14ac:dyDescent="0.3">
      <c r="B156" s="1018"/>
      <c r="C156" s="1009"/>
      <c r="D156" s="1009"/>
      <c r="E156" s="793"/>
      <c r="F156" s="794" t="s">
        <v>1668</v>
      </c>
      <c r="G156" s="794" t="s">
        <v>1669</v>
      </c>
      <c r="H156" s="794" t="s">
        <v>1668</v>
      </c>
      <c r="I156" s="794" t="s">
        <v>1668</v>
      </c>
    </row>
    <row r="157" spans="2:9" ht="9.9499999999999993" customHeight="1" x14ac:dyDescent="0.25">
      <c r="B157" s="507"/>
      <c r="C157" s="216"/>
      <c r="D157" s="216"/>
      <c r="E157" s="38"/>
      <c r="F157" s="48"/>
      <c r="G157" s="48"/>
      <c r="H157" s="48"/>
      <c r="I157" s="48"/>
    </row>
    <row r="158" spans="2:9" s="491" customFormat="1" ht="20.100000000000001" customHeight="1" x14ac:dyDescent="0.25">
      <c r="B158" s="778">
        <v>37711</v>
      </c>
      <c r="C158" s="1011" t="s">
        <v>1835</v>
      </c>
      <c r="D158" s="1011"/>
      <c r="E158" s="38"/>
      <c r="F158" s="48">
        <v>0</v>
      </c>
      <c r="G158" s="48">
        <v>0</v>
      </c>
      <c r="H158" s="48">
        <f>F158-G158</f>
        <v>0</v>
      </c>
      <c r="I158" s="48">
        <v>0</v>
      </c>
    </row>
    <row r="159" spans="2:9" s="491" customFormat="1" ht="20.100000000000001" customHeight="1" x14ac:dyDescent="0.25">
      <c r="B159" s="778">
        <v>40358</v>
      </c>
      <c r="C159" s="1011" t="s">
        <v>1836</v>
      </c>
      <c r="D159" s="1011"/>
      <c r="E159" s="38"/>
      <c r="F159" s="48">
        <v>0</v>
      </c>
      <c r="G159" s="48">
        <v>0</v>
      </c>
      <c r="H159" s="48">
        <f>F159-G159</f>
        <v>0</v>
      </c>
      <c r="I159" s="48">
        <v>0</v>
      </c>
    </row>
    <row r="160" spans="2:9" s="491" customFormat="1" ht="20.100000000000001" customHeight="1" x14ac:dyDescent="0.25">
      <c r="B160" s="778">
        <v>40909</v>
      </c>
      <c r="C160" s="1011" t="s">
        <v>1837</v>
      </c>
      <c r="D160" s="1011"/>
      <c r="E160" s="38"/>
      <c r="F160" s="48">
        <v>0</v>
      </c>
      <c r="G160" s="48">
        <v>0</v>
      </c>
      <c r="H160" s="48">
        <f>F160-G160</f>
        <v>0</v>
      </c>
      <c r="I160" s="48">
        <v>0</v>
      </c>
    </row>
    <row r="161" spans="2:9" s="489" customFormat="1" ht="20.100000000000001" customHeight="1" x14ac:dyDescent="0.25">
      <c r="B161" s="507"/>
      <c r="C161" s="298"/>
      <c r="D161" s="298"/>
      <c r="E161" s="298"/>
      <c r="F161" s="48"/>
      <c r="G161" s="48"/>
      <c r="H161" s="48"/>
      <c r="I161" s="48"/>
    </row>
    <row r="162" spans="2:9" s="489" customFormat="1" ht="20.100000000000001" customHeight="1" x14ac:dyDescent="0.25">
      <c r="B162" s="507"/>
      <c r="C162" s="298"/>
      <c r="D162" s="298"/>
      <c r="E162" s="298"/>
      <c r="F162" s="48"/>
      <c r="G162" s="48"/>
      <c r="H162" s="48"/>
      <c r="I162" s="48"/>
    </row>
    <row r="163" spans="2:9" s="489" customFormat="1" ht="20.100000000000001" customHeight="1" x14ac:dyDescent="0.25">
      <c r="B163" s="507"/>
      <c r="C163" s="298"/>
      <c r="D163" s="298"/>
      <c r="E163" s="298"/>
      <c r="F163" s="48"/>
      <c r="G163" s="48"/>
      <c r="H163" s="48"/>
      <c r="I163" s="48"/>
    </row>
    <row r="164" spans="2:9" ht="20.100000000000001" customHeight="1" x14ac:dyDescent="0.25">
      <c r="B164" s="507"/>
      <c r="C164" s="298"/>
      <c r="D164" s="298"/>
      <c r="E164" s="38"/>
      <c r="F164" s="48"/>
      <c r="G164" s="48"/>
      <c r="H164" s="48"/>
      <c r="I164" s="48"/>
    </row>
    <row r="165" spans="2:9" ht="5.0999999999999996" customHeight="1" x14ac:dyDescent="0.25">
      <c r="B165" s="507"/>
      <c r="C165" s="1014"/>
      <c r="D165" s="1014"/>
      <c r="E165" s="38"/>
      <c r="F165" s="48"/>
      <c r="G165" s="48"/>
      <c r="H165" s="48"/>
      <c r="I165" s="48"/>
    </row>
    <row r="166" spans="2:9" ht="20.100000000000001" customHeight="1" thickBot="1" x14ac:dyDescent="0.3">
      <c r="B166" s="1015" t="s">
        <v>1678</v>
      </c>
      <c r="C166" s="1015"/>
      <c r="D166" s="1015"/>
      <c r="E166" s="795"/>
      <c r="F166" s="800">
        <f>SUM(F158:F165)</f>
        <v>0</v>
      </c>
      <c r="G166" s="800">
        <f>SUM(G158:G165)</f>
        <v>0</v>
      </c>
      <c r="H166" s="800">
        <f>SUM(H158:H165)</f>
        <v>0</v>
      </c>
      <c r="I166" s="800">
        <f>SUM(I158:I165)</f>
        <v>0</v>
      </c>
    </row>
    <row r="167" spans="2:9" ht="20.100000000000001" customHeight="1" x14ac:dyDescent="0.25">
      <c r="B167" s="507"/>
      <c r="C167" s="216"/>
      <c r="D167" s="216"/>
      <c r="E167" s="38"/>
      <c r="F167" s="48"/>
      <c r="G167" s="48"/>
      <c r="H167" s="48"/>
      <c r="I167" s="48"/>
    </row>
    <row r="168" spans="2:9" ht="20.100000000000001" customHeight="1" x14ac:dyDescent="0.25">
      <c r="B168" s="507"/>
      <c r="C168" s="216"/>
      <c r="D168" s="216"/>
      <c r="E168" s="38"/>
      <c r="F168" s="48"/>
      <c r="G168" s="48"/>
      <c r="H168" s="48"/>
      <c r="I168" s="48"/>
    </row>
    <row r="169" spans="2:9" ht="20.100000000000001" customHeight="1" x14ac:dyDescent="0.25">
      <c r="B169" s="507"/>
      <c r="C169" s="216"/>
      <c r="D169" s="216"/>
      <c r="E169" s="38"/>
      <c r="F169" s="48"/>
      <c r="G169" s="48"/>
      <c r="H169" s="48"/>
      <c r="I169" s="48"/>
    </row>
    <row r="170" spans="2:9" ht="20.100000000000001" customHeight="1" x14ac:dyDescent="0.25">
      <c r="B170" s="507"/>
      <c r="C170" s="216"/>
      <c r="D170" s="216"/>
      <c r="E170" s="38"/>
      <c r="F170" s="48"/>
      <c r="G170" s="48"/>
      <c r="H170" s="48"/>
      <c r="I170" s="48"/>
    </row>
    <row r="171" spans="2:9" ht="20.100000000000001" customHeight="1" x14ac:dyDescent="0.25">
      <c r="B171" s="507"/>
      <c r="C171" s="216"/>
      <c r="D171" s="216"/>
      <c r="E171" s="38"/>
      <c r="F171" s="48"/>
      <c r="G171" s="48"/>
      <c r="H171" s="48"/>
      <c r="I171" s="48"/>
    </row>
    <row r="172" spans="2:9" ht="20.100000000000001" customHeight="1" x14ac:dyDescent="0.25">
      <c r="B172" s="507"/>
      <c r="C172" s="216"/>
      <c r="D172" s="216"/>
      <c r="E172" s="38"/>
      <c r="F172" s="48"/>
      <c r="G172" s="48"/>
      <c r="H172" s="48"/>
      <c r="I172" s="48"/>
    </row>
    <row r="173" spans="2:9" ht="20.100000000000001" customHeight="1" x14ac:dyDescent="0.25">
      <c r="B173" s="507"/>
      <c r="C173" s="216"/>
      <c r="D173" s="216"/>
      <c r="E173" s="38"/>
      <c r="F173" s="48"/>
      <c r="G173" s="48"/>
      <c r="H173" s="48"/>
      <c r="I173" s="48"/>
    </row>
    <row r="174" spans="2:9" ht="20.100000000000001" customHeight="1" x14ac:dyDescent="0.25">
      <c r="B174" s="507"/>
      <c r="C174" s="216"/>
      <c r="D174" s="216"/>
      <c r="E174" s="38"/>
      <c r="F174" s="48"/>
      <c r="G174" s="48"/>
      <c r="H174" s="48"/>
      <c r="I174" s="48"/>
    </row>
    <row r="175" spans="2:9" ht="20.100000000000001" customHeight="1" x14ac:dyDescent="0.25">
      <c r="B175" s="507"/>
      <c r="C175" s="216"/>
      <c r="D175" s="216"/>
      <c r="E175" s="38"/>
      <c r="F175" s="48"/>
      <c r="G175" s="48"/>
      <c r="H175" s="48"/>
      <c r="I175" s="48"/>
    </row>
    <row r="176" spans="2:9" ht="20.100000000000001" customHeight="1" x14ac:dyDescent="0.3">
      <c r="B176" s="960" t="str">
        <f>B58</f>
        <v>~ 0215100 - KOMENDA-EDINA-EGUAFO-ABREM MUNICIPAL ASSEMBLY ~</v>
      </c>
      <c r="C176" s="960"/>
      <c r="D176" s="960"/>
      <c r="E176" s="960"/>
      <c r="F176" s="960"/>
      <c r="G176" s="960"/>
      <c r="H176" s="960"/>
      <c r="I176" s="960"/>
    </row>
    <row r="177" spans="2:9" ht="20.100000000000001" customHeight="1" x14ac:dyDescent="0.25">
      <c r="B177" s="964" t="s">
        <v>1702</v>
      </c>
      <c r="C177" s="964"/>
      <c r="D177" s="964"/>
      <c r="E177" s="964"/>
      <c r="F177" s="964"/>
      <c r="G177" s="964"/>
      <c r="H177" s="964"/>
      <c r="I177" s="964"/>
    </row>
    <row r="178" spans="2:9" ht="20.100000000000001" customHeight="1" x14ac:dyDescent="0.25">
      <c r="B178" s="1007" t="str">
        <f>B60</f>
        <v>31st DECEMBER 2017</v>
      </c>
      <c r="C178" s="1007"/>
      <c r="D178" s="1007"/>
      <c r="E178" s="1007"/>
      <c r="F178" s="1007"/>
      <c r="G178" s="1007"/>
      <c r="H178" s="1007"/>
      <c r="I178" s="1007"/>
    </row>
    <row r="179" spans="2:9" ht="20.100000000000001" customHeight="1" x14ac:dyDescent="0.25">
      <c r="B179" s="507"/>
      <c r="C179" s="215"/>
      <c r="D179" s="215"/>
      <c r="E179" s="215"/>
      <c r="F179" s="297"/>
      <c r="G179" s="297"/>
      <c r="H179" s="297"/>
      <c r="I179" s="297"/>
    </row>
    <row r="180" spans="2:9" ht="20.100000000000001" customHeight="1" x14ac:dyDescent="0.25">
      <c r="B180" s="508"/>
      <c r="C180" s="197"/>
      <c r="D180" s="197"/>
      <c r="E180" s="197"/>
      <c r="F180" s="197"/>
      <c r="G180" s="197"/>
      <c r="H180" s="381">
        <f>H6</f>
        <v>2017</v>
      </c>
      <c r="I180" s="381">
        <f>I6</f>
        <v>2016</v>
      </c>
    </row>
    <row r="181" spans="2:9" ht="20.100000000000001" customHeight="1" x14ac:dyDescent="0.25">
      <c r="B181" s="1019" t="s">
        <v>1695</v>
      </c>
      <c r="C181" s="1016" t="s">
        <v>1666</v>
      </c>
      <c r="D181" s="1016"/>
      <c r="E181" s="378"/>
      <c r="F181" s="379" t="s">
        <v>1667</v>
      </c>
      <c r="G181" s="379" t="s">
        <v>1668</v>
      </c>
      <c r="H181" s="379" t="s">
        <v>1670</v>
      </c>
      <c r="I181" s="379" t="s">
        <v>1670</v>
      </c>
    </row>
    <row r="182" spans="2:9" ht="20.100000000000001" customHeight="1" thickBot="1" x14ac:dyDescent="0.3">
      <c r="B182" s="1020"/>
      <c r="C182" s="990"/>
      <c r="D182" s="990"/>
      <c r="E182" s="198"/>
      <c r="F182" s="200" t="s">
        <v>1668</v>
      </c>
      <c r="G182" s="200" t="s">
        <v>1669</v>
      </c>
      <c r="H182" s="200" t="s">
        <v>1668</v>
      </c>
      <c r="I182" s="200" t="s">
        <v>1668</v>
      </c>
    </row>
    <row r="183" spans="2:9" ht="9.9499999999999993" customHeight="1" x14ac:dyDescent="0.25">
      <c r="B183" s="507"/>
      <c r="C183" s="216"/>
      <c r="D183" s="216"/>
      <c r="E183" s="38"/>
      <c r="F183" s="48"/>
      <c r="G183" s="48"/>
      <c r="H183" s="48"/>
      <c r="I183" s="48"/>
    </row>
    <row r="184" spans="2:9" ht="20.100000000000001" customHeight="1" x14ac:dyDescent="0.25">
      <c r="B184" s="552"/>
      <c r="C184" s="506"/>
      <c r="D184" s="506"/>
      <c r="E184" s="38"/>
      <c r="F184" s="48"/>
      <c r="G184" s="48"/>
      <c r="H184" s="48">
        <f t="shared" ref="H184:H189" si="4">F184-G184</f>
        <v>0</v>
      </c>
      <c r="I184" s="48">
        <v>0</v>
      </c>
    </row>
    <row r="185" spans="2:9" ht="20.100000000000001" customHeight="1" x14ac:dyDescent="0.25">
      <c r="B185" s="552"/>
      <c r="C185" s="506"/>
      <c r="D185" s="506"/>
      <c r="E185" s="38"/>
      <c r="F185" s="48"/>
      <c r="G185" s="48">
        <v>0</v>
      </c>
      <c r="H185" s="48">
        <f t="shared" si="4"/>
        <v>0</v>
      </c>
      <c r="I185" s="48">
        <v>0</v>
      </c>
    </row>
    <row r="186" spans="2:9" ht="20.100000000000001" customHeight="1" x14ac:dyDescent="0.25">
      <c r="B186" s="552"/>
      <c r="C186" s="506"/>
      <c r="D186" s="506"/>
      <c r="E186" s="38"/>
      <c r="F186" s="48"/>
      <c r="G186" s="48">
        <v>0</v>
      </c>
      <c r="H186" s="48">
        <f t="shared" si="4"/>
        <v>0</v>
      </c>
      <c r="I186" s="48">
        <v>0</v>
      </c>
    </row>
    <row r="187" spans="2:9" ht="20.100000000000001" customHeight="1" x14ac:dyDescent="0.25">
      <c r="B187" s="552"/>
      <c r="C187" s="506"/>
      <c r="D187" s="506"/>
      <c r="E187" s="38"/>
      <c r="F187" s="48"/>
      <c r="G187" s="48">
        <v>0</v>
      </c>
      <c r="H187" s="48">
        <f t="shared" si="4"/>
        <v>0</v>
      </c>
      <c r="I187" s="48">
        <v>0</v>
      </c>
    </row>
    <row r="188" spans="2:9" ht="20.100000000000001" customHeight="1" x14ac:dyDescent="0.25">
      <c r="B188" s="552"/>
      <c r="C188" s="506"/>
      <c r="D188" s="506"/>
      <c r="E188" s="38"/>
      <c r="F188" s="48"/>
      <c r="G188" s="48">
        <v>0</v>
      </c>
      <c r="H188" s="48">
        <f t="shared" si="4"/>
        <v>0</v>
      </c>
      <c r="I188" s="48">
        <v>0</v>
      </c>
    </row>
    <row r="189" spans="2:9" ht="20.100000000000001" customHeight="1" x14ac:dyDescent="0.25">
      <c r="B189" s="552"/>
      <c r="C189" s="506"/>
      <c r="D189" s="506"/>
      <c r="E189" s="38"/>
      <c r="F189" s="48"/>
      <c r="G189" s="48">
        <v>0</v>
      </c>
      <c r="H189" s="48">
        <f t="shared" si="4"/>
        <v>0</v>
      </c>
      <c r="I189" s="48">
        <v>0</v>
      </c>
    </row>
    <row r="190" spans="2:9" ht="20.100000000000001" customHeight="1" x14ac:dyDescent="0.25">
      <c r="B190" s="552"/>
      <c r="C190" s="506"/>
      <c r="D190" s="506"/>
      <c r="E190" s="38"/>
      <c r="F190" s="48"/>
      <c r="G190" s="48"/>
      <c r="H190" s="48"/>
      <c r="I190" s="48">
        <v>0</v>
      </c>
    </row>
    <row r="191" spans="2:9" ht="20.100000000000001" customHeight="1" x14ac:dyDescent="0.25">
      <c r="B191" s="507"/>
      <c r="C191" s="507"/>
      <c r="D191" s="507"/>
      <c r="E191" s="38"/>
      <c r="F191" s="48"/>
      <c r="G191" s="48"/>
      <c r="H191" s="48"/>
      <c r="I191" s="48"/>
    </row>
    <row r="192" spans="2:9" ht="20.100000000000001" customHeight="1" x14ac:dyDescent="0.25">
      <c r="B192" s="507"/>
      <c r="C192" s="1011"/>
      <c r="D192" s="1011"/>
      <c r="E192" s="38"/>
      <c r="F192" s="48"/>
      <c r="G192" s="48"/>
      <c r="H192" s="48"/>
      <c r="I192" s="48"/>
    </row>
    <row r="193" spans="2:9" ht="20.100000000000001" customHeight="1" x14ac:dyDescent="0.25">
      <c r="B193" s="507"/>
      <c r="C193" s="1011"/>
      <c r="D193" s="1011"/>
      <c r="E193" s="38"/>
      <c r="F193" s="48"/>
      <c r="G193" s="48"/>
      <c r="H193" s="48"/>
      <c r="I193" s="48"/>
    </row>
    <row r="194" spans="2:9" ht="5.0999999999999996" customHeight="1" x14ac:dyDescent="0.25">
      <c r="B194" s="507"/>
      <c r="C194" s="1014"/>
      <c r="D194" s="1014"/>
      <c r="E194" s="38"/>
      <c r="F194" s="48"/>
      <c r="G194" s="48"/>
      <c r="H194" s="48"/>
      <c r="I194" s="48"/>
    </row>
    <row r="195" spans="2:9" ht="20.100000000000001" customHeight="1" thickBot="1" x14ac:dyDescent="0.3">
      <c r="B195" s="1021" t="s">
        <v>1679</v>
      </c>
      <c r="C195" s="1021"/>
      <c r="D195" s="1021"/>
      <c r="E195" s="199"/>
      <c r="F195" s="292">
        <f>SUM(F184:F194)</f>
        <v>0</v>
      </c>
      <c r="G195" s="292">
        <f>SUM(G184:G194)</f>
        <v>0</v>
      </c>
      <c r="H195" s="292">
        <f>SUM(H184:H194)</f>
        <v>0</v>
      </c>
      <c r="I195" s="292">
        <f>SUM(I184:I194)</f>
        <v>0</v>
      </c>
    </row>
    <row r="196" spans="2:9" ht="20.100000000000001" customHeight="1" x14ac:dyDescent="0.25">
      <c r="B196" s="507"/>
      <c r="C196" s="216"/>
      <c r="D196" s="216"/>
      <c r="E196" s="38"/>
      <c r="F196" s="48"/>
      <c r="G196" s="48"/>
      <c r="H196" s="48"/>
      <c r="I196" s="48"/>
    </row>
    <row r="197" spans="2:9" ht="20.100000000000001" customHeight="1" x14ac:dyDescent="0.25">
      <c r="B197" s="507"/>
      <c r="C197" s="216"/>
      <c r="D197" s="216"/>
      <c r="E197" s="38"/>
      <c r="F197" s="48"/>
      <c r="G197" s="48"/>
      <c r="H197" s="48"/>
      <c r="I197" s="48"/>
    </row>
    <row r="198" spans="2:9" ht="20.100000000000001" customHeight="1" x14ac:dyDescent="0.25">
      <c r="B198" s="507"/>
      <c r="C198" s="216"/>
      <c r="D198" s="216"/>
      <c r="E198" s="38"/>
      <c r="F198" s="48"/>
      <c r="G198" s="48"/>
      <c r="H198" s="48"/>
      <c r="I198" s="48"/>
    </row>
    <row r="199" spans="2:9" ht="20.100000000000001" customHeight="1" x14ac:dyDescent="0.25">
      <c r="B199" s="507"/>
      <c r="C199" s="216"/>
      <c r="D199" s="216"/>
      <c r="E199" s="38"/>
      <c r="F199" s="48"/>
      <c r="G199" s="48"/>
      <c r="H199" s="48"/>
      <c r="I199" s="48"/>
    </row>
    <row r="200" spans="2:9" ht="20.100000000000001" customHeight="1" x14ac:dyDescent="0.25">
      <c r="B200" s="507"/>
      <c r="C200" s="216"/>
      <c r="D200" s="216"/>
      <c r="E200" s="38"/>
      <c r="F200" s="48"/>
      <c r="G200" s="48"/>
      <c r="H200" s="48"/>
      <c r="I200" s="48"/>
    </row>
    <row r="201" spans="2:9" ht="20.100000000000001" customHeight="1" x14ac:dyDescent="0.25">
      <c r="B201" s="507"/>
      <c r="C201" s="216"/>
      <c r="D201" s="216"/>
      <c r="E201" s="38"/>
      <c r="F201" s="48"/>
      <c r="G201" s="48"/>
      <c r="H201" s="48"/>
      <c r="I201" s="48"/>
    </row>
    <row r="202" spans="2:9" ht="20.100000000000001" customHeight="1" x14ac:dyDescent="0.25">
      <c r="B202" s="507"/>
      <c r="C202" s="216"/>
      <c r="D202" s="216"/>
      <c r="E202" s="38"/>
      <c r="F202" s="48"/>
      <c r="G202" s="48"/>
      <c r="H202" s="48"/>
      <c r="I202" s="48"/>
    </row>
    <row r="203" spans="2:9" ht="20.100000000000001" customHeight="1" x14ac:dyDescent="0.25">
      <c r="B203" s="507"/>
      <c r="C203" s="216"/>
      <c r="D203" s="216"/>
      <c r="E203" s="38"/>
      <c r="F203" s="48"/>
      <c r="G203" s="48"/>
      <c r="H203" s="48"/>
      <c r="I203" s="48"/>
    </row>
    <row r="204" spans="2:9" ht="20.100000000000001" customHeight="1" x14ac:dyDescent="0.25">
      <c r="B204" s="507"/>
      <c r="C204" s="38"/>
      <c r="D204" s="38"/>
      <c r="E204" s="38"/>
      <c r="F204" s="104"/>
      <c r="G204" s="104"/>
      <c r="H204" s="104"/>
      <c r="I204" s="104"/>
    </row>
    <row r="205" spans="2:9" ht="20.100000000000001" customHeight="1" x14ac:dyDescent="0.3">
      <c r="B205" s="960" t="str">
        <f>B88</f>
        <v>~ 0215100 - KOMENDA-EDINA-EGUAFO-ABREM MUNICIPAL ASSEMBLY ~</v>
      </c>
      <c r="C205" s="960"/>
      <c r="D205" s="960"/>
      <c r="E205" s="960"/>
      <c r="F205" s="960"/>
      <c r="G205" s="960"/>
      <c r="H205" s="960"/>
      <c r="I205" s="960"/>
    </row>
    <row r="206" spans="2:9" ht="20.100000000000001" customHeight="1" x14ac:dyDescent="0.25">
      <c r="B206" s="964" t="s">
        <v>1766</v>
      </c>
      <c r="C206" s="964"/>
      <c r="D206" s="964"/>
      <c r="E206" s="964"/>
      <c r="F206" s="964"/>
      <c r="G206" s="964"/>
      <c r="H206" s="964"/>
      <c r="I206" s="964"/>
    </row>
    <row r="207" spans="2:9" ht="20.100000000000001" customHeight="1" x14ac:dyDescent="0.25">
      <c r="B207" s="1007" t="str">
        <f>B90</f>
        <v>31st DECEMBER 2017</v>
      </c>
      <c r="C207" s="1007"/>
      <c r="D207" s="1007"/>
      <c r="E207" s="1007"/>
      <c r="F207" s="1007"/>
      <c r="G207" s="1007"/>
      <c r="H207" s="1007"/>
      <c r="I207" s="1007"/>
    </row>
    <row r="208" spans="2:9" ht="20.100000000000001" customHeight="1" x14ac:dyDescent="0.25">
      <c r="B208" s="507"/>
      <c r="C208" s="215"/>
      <c r="D208" s="215"/>
      <c r="E208" s="215"/>
      <c r="F208" s="297"/>
      <c r="G208" s="297"/>
      <c r="H208" s="297"/>
      <c r="I208" s="297"/>
    </row>
    <row r="209" spans="2:12" ht="20.100000000000001" customHeight="1" x14ac:dyDescent="0.25">
      <c r="B209" s="508"/>
      <c r="C209" s="197"/>
      <c r="D209" s="197"/>
      <c r="E209" s="197"/>
      <c r="F209" s="197"/>
      <c r="G209" s="197"/>
      <c r="H209" s="381">
        <f>H6</f>
        <v>2017</v>
      </c>
      <c r="I209" s="381">
        <f>I6</f>
        <v>2016</v>
      </c>
    </row>
    <row r="210" spans="2:12" ht="20.100000000000001" customHeight="1" x14ac:dyDescent="0.25">
      <c r="B210" s="1019" t="s">
        <v>1695</v>
      </c>
      <c r="C210" s="1016" t="s">
        <v>1666</v>
      </c>
      <c r="D210" s="1016"/>
      <c r="E210" s="378"/>
      <c r="F210" s="379" t="s">
        <v>1667</v>
      </c>
      <c r="G210" s="379" t="s">
        <v>1668</v>
      </c>
      <c r="H210" s="379" t="s">
        <v>1670</v>
      </c>
      <c r="I210" s="379" t="s">
        <v>1670</v>
      </c>
    </row>
    <row r="211" spans="2:12" ht="20.100000000000001" customHeight="1" thickBot="1" x14ac:dyDescent="0.3">
      <c r="B211" s="1020"/>
      <c r="C211" s="990"/>
      <c r="D211" s="990"/>
      <c r="E211" s="198"/>
      <c r="F211" s="200" t="s">
        <v>1668</v>
      </c>
      <c r="G211" s="200" t="s">
        <v>1669</v>
      </c>
      <c r="H211" s="200" t="s">
        <v>1668</v>
      </c>
      <c r="I211" s="200" t="s">
        <v>1668</v>
      </c>
    </row>
    <row r="212" spans="2:12" ht="9.9499999999999993" customHeight="1" x14ac:dyDescent="0.25">
      <c r="B212" s="507"/>
      <c r="C212" s="216"/>
      <c r="D212" s="216"/>
      <c r="E212" s="38"/>
      <c r="F212" s="48"/>
      <c r="G212" s="48"/>
      <c r="H212" s="48"/>
      <c r="I212" s="48"/>
    </row>
    <row r="213" spans="2:12" ht="20.100000000000001" customHeight="1" x14ac:dyDescent="0.25">
      <c r="B213" s="507"/>
      <c r="C213" s="751"/>
      <c r="D213" s="298"/>
      <c r="E213" s="38"/>
      <c r="F213" s="48"/>
      <c r="G213" s="48"/>
      <c r="H213" s="48"/>
      <c r="I213" s="48"/>
    </row>
    <row r="214" spans="2:12" ht="20.100000000000001" customHeight="1" x14ac:dyDescent="0.25">
      <c r="B214" s="507"/>
      <c r="C214" s="751"/>
      <c r="D214" s="298"/>
      <c r="E214" s="38"/>
      <c r="F214" s="48"/>
      <c r="G214" s="48"/>
      <c r="H214" s="48"/>
      <c r="I214" s="48"/>
    </row>
    <row r="215" spans="2:12" ht="20.100000000000001" customHeight="1" x14ac:dyDescent="0.25">
      <c r="B215" s="507"/>
      <c r="C215" s="298"/>
      <c r="D215" s="298"/>
      <c r="E215" s="38"/>
      <c r="F215" s="48"/>
      <c r="G215" s="48"/>
      <c r="H215" s="48"/>
      <c r="I215" s="48"/>
    </row>
    <row r="216" spans="2:12" ht="20.100000000000001" customHeight="1" x14ac:dyDescent="0.25">
      <c r="B216" s="507"/>
      <c r="C216" s="298"/>
      <c r="D216" s="298"/>
      <c r="E216" s="38"/>
      <c r="F216" s="48"/>
      <c r="G216" s="48"/>
      <c r="H216" s="48"/>
      <c r="I216" s="48"/>
    </row>
    <row r="217" spans="2:12" ht="20.100000000000001" customHeight="1" x14ac:dyDescent="0.25">
      <c r="B217" s="507"/>
      <c r="C217" s="298"/>
      <c r="D217" s="298"/>
      <c r="E217" s="38"/>
      <c r="F217" s="48"/>
      <c r="G217" s="48"/>
      <c r="H217" s="48"/>
      <c r="I217" s="48"/>
      <c r="L217" s="113">
        <v>2051.2600000000002</v>
      </c>
    </row>
    <row r="218" spans="2:12" ht="20.100000000000001" customHeight="1" x14ac:dyDescent="0.25">
      <c r="B218" s="507"/>
      <c r="C218" s="298"/>
      <c r="D218" s="298"/>
      <c r="E218" s="38"/>
      <c r="F218" s="48"/>
      <c r="G218" s="48"/>
      <c r="H218" s="48"/>
      <c r="I218" s="48"/>
      <c r="L218" s="113">
        <v>3291.26</v>
      </c>
    </row>
    <row r="219" spans="2:12" ht="20.100000000000001" customHeight="1" x14ac:dyDescent="0.25">
      <c r="B219" s="507"/>
      <c r="C219" s="298"/>
      <c r="D219" s="298"/>
      <c r="E219" s="38"/>
      <c r="F219" s="48"/>
      <c r="G219" s="48"/>
      <c r="H219" s="48"/>
      <c r="I219" s="48"/>
      <c r="L219" s="113">
        <f>L218-L217</f>
        <v>1240</v>
      </c>
    </row>
    <row r="220" spans="2:12" ht="20.100000000000001" customHeight="1" x14ac:dyDescent="0.25">
      <c r="B220" s="507"/>
      <c r="C220" s="298"/>
      <c r="D220" s="298"/>
      <c r="E220" s="38"/>
      <c r="F220" s="48"/>
      <c r="G220" s="48"/>
      <c r="H220" s="48"/>
      <c r="I220" s="48"/>
    </row>
    <row r="221" spans="2:12" ht="20.100000000000001" customHeight="1" x14ac:dyDescent="0.25">
      <c r="B221" s="507"/>
      <c r="C221" s="298"/>
      <c r="D221" s="298"/>
      <c r="E221" s="38"/>
      <c r="F221" s="48"/>
      <c r="G221" s="48"/>
      <c r="H221" s="48"/>
      <c r="I221" s="48"/>
    </row>
    <row r="222" spans="2:12" ht="20.100000000000001" customHeight="1" x14ac:dyDescent="0.25">
      <c r="B222" s="507"/>
      <c r="C222" s="298"/>
      <c r="D222" s="298"/>
      <c r="E222" s="38"/>
      <c r="F222" s="48"/>
      <c r="G222" s="48"/>
      <c r="H222" s="48"/>
      <c r="I222" s="48"/>
    </row>
    <row r="223" spans="2:12" ht="20.100000000000001" customHeight="1" x14ac:dyDescent="0.25">
      <c r="B223" s="507"/>
      <c r="C223" s="298"/>
      <c r="D223" s="298"/>
      <c r="E223" s="38"/>
      <c r="F223" s="48"/>
      <c r="G223" s="48"/>
      <c r="H223" s="48"/>
      <c r="I223" s="48"/>
    </row>
    <row r="224" spans="2:12" ht="20.100000000000001" customHeight="1" x14ac:dyDescent="0.25">
      <c r="B224" s="507"/>
      <c r="C224" s="298"/>
      <c r="D224" s="298"/>
      <c r="E224" s="38"/>
      <c r="F224" s="48"/>
      <c r="G224" s="48"/>
      <c r="H224" s="48"/>
      <c r="I224" s="48"/>
    </row>
    <row r="225" spans="2:9" ht="5.0999999999999996" customHeight="1" x14ac:dyDescent="0.25">
      <c r="B225" s="507"/>
      <c r="C225" s="1014"/>
      <c r="D225" s="1014"/>
      <c r="E225" s="38"/>
      <c r="F225" s="48"/>
      <c r="G225" s="48"/>
      <c r="H225" s="48"/>
      <c r="I225" s="48"/>
    </row>
    <row r="226" spans="2:9" ht="20.100000000000001" customHeight="1" thickBot="1" x14ac:dyDescent="0.3">
      <c r="B226" s="1021" t="s">
        <v>1680</v>
      </c>
      <c r="C226" s="1021"/>
      <c r="D226" s="1021"/>
      <c r="E226" s="199"/>
      <c r="F226" s="292">
        <f>SUM(F213:F225)</f>
        <v>0</v>
      </c>
      <c r="G226" s="292">
        <f>SUM(G213:G225)</f>
        <v>0</v>
      </c>
      <c r="H226" s="292">
        <f>SUM(H213:H225)</f>
        <v>0</v>
      </c>
      <c r="I226" s="292">
        <f>SUM(I213:I225)</f>
        <v>0</v>
      </c>
    </row>
    <row r="227" spans="2:9" ht="20.100000000000001" customHeight="1" x14ac:dyDescent="0.25">
      <c r="B227" s="507"/>
      <c r="C227" s="216"/>
      <c r="D227" s="216"/>
      <c r="E227" s="38"/>
      <c r="F227" s="48"/>
      <c r="G227" s="48"/>
      <c r="H227" s="48"/>
      <c r="I227" s="48"/>
    </row>
    <row r="228" spans="2:9" ht="20.100000000000001" customHeight="1" x14ac:dyDescent="0.25">
      <c r="B228" s="507"/>
      <c r="C228" s="216"/>
      <c r="D228" s="216"/>
      <c r="E228" s="38"/>
      <c r="F228" s="48"/>
      <c r="G228" s="48"/>
      <c r="H228" s="48"/>
      <c r="I228" s="48"/>
    </row>
    <row r="229" spans="2:9" ht="20.100000000000001" customHeight="1" x14ac:dyDescent="0.25">
      <c r="B229" s="507"/>
      <c r="C229" s="216"/>
      <c r="D229" s="216"/>
      <c r="E229" s="38"/>
      <c r="F229" s="48"/>
      <c r="G229" s="48"/>
      <c r="H229" s="48"/>
      <c r="I229" s="48"/>
    </row>
    <row r="230" spans="2:9" ht="20.100000000000001" customHeight="1" x14ac:dyDescent="0.25">
      <c r="B230" s="507"/>
      <c r="C230" s="216"/>
      <c r="D230" s="216"/>
      <c r="E230" s="38"/>
      <c r="F230" s="48"/>
      <c r="G230" s="48"/>
      <c r="H230" s="48"/>
      <c r="I230" s="48"/>
    </row>
    <row r="231" spans="2:9" ht="20.100000000000001" customHeight="1" x14ac:dyDescent="0.25">
      <c r="B231" s="507"/>
      <c r="C231" s="216"/>
      <c r="D231" s="216"/>
      <c r="E231" s="38"/>
      <c r="F231" s="48"/>
      <c r="G231" s="48"/>
      <c r="H231" s="48"/>
      <c r="I231" s="48"/>
    </row>
    <row r="232" spans="2:9" ht="20.100000000000001" customHeight="1" x14ac:dyDescent="0.25">
      <c r="B232" s="507"/>
      <c r="C232" s="216"/>
      <c r="D232" s="216"/>
      <c r="E232" s="38"/>
      <c r="F232" s="48"/>
      <c r="G232" s="48"/>
      <c r="H232" s="48"/>
      <c r="I232" s="48"/>
    </row>
    <row r="233" spans="2:9" ht="20.100000000000001" customHeight="1" x14ac:dyDescent="0.25">
      <c r="B233" s="507"/>
      <c r="C233" s="216"/>
      <c r="D233" s="216"/>
      <c r="E233" s="38"/>
      <c r="F233" s="48"/>
      <c r="G233" s="48"/>
      <c r="H233" s="48"/>
      <c r="I233" s="48"/>
    </row>
    <row r="234" spans="2:9" ht="20.100000000000001" customHeight="1" x14ac:dyDescent="0.25">
      <c r="B234" s="507"/>
      <c r="C234" s="216"/>
      <c r="D234" s="216"/>
      <c r="E234" s="38"/>
      <c r="F234" s="48"/>
      <c r="G234" s="48"/>
      <c r="H234" s="48"/>
      <c r="I234" s="48"/>
    </row>
    <row r="235" spans="2:9" ht="20.100000000000001" customHeight="1" x14ac:dyDescent="0.25">
      <c r="B235" s="507"/>
      <c r="C235" s="216"/>
      <c r="D235" s="216"/>
      <c r="E235" s="38"/>
      <c r="F235" s="48"/>
      <c r="G235" s="48"/>
      <c r="H235" s="48"/>
      <c r="I235" s="48"/>
    </row>
    <row r="236" spans="2:9" ht="20.100000000000001" customHeight="1" x14ac:dyDescent="0.25">
      <c r="B236" s="507"/>
      <c r="C236" s="38"/>
      <c r="D236" s="38"/>
      <c r="E236" s="38"/>
      <c r="F236" s="104"/>
      <c r="G236" s="104"/>
      <c r="H236" s="104"/>
      <c r="I236" s="104"/>
    </row>
  </sheetData>
  <mergeCells count="93">
    <mergeCell ref="B2:I2"/>
    <mergeCell ref="B3:I3"/>
    <mergeCell ref="B4:I4"/>
    <mergeCell ref="B28:I28"/>
    <mergeCell ref="B29:I29"/>
    <mergeCell ref="C7:D8"/>
    <mergeCell ref="C17:D17"/>
    <mergeCell ref="B7:B8"/>
    <mergeCell ref="C10:D10"/>
    <mergeCell ref="C11:D11"/>
    <mergeCell ref="C12:D12"/>
    <mergeCell ref="C13:D13"/>
    <mergeCell ref="C14:D14"/>
    <mergeCell ref="C15:D15"/>
    <mergeCell ref="C41:D41"/>
    <mergeCell ref="C42:D42"/>
    <mergeCell ref="C43:D43"/>
    <mergeCell ref="B226:D226"/>
    <mergeCell ref="B48:D48"/>
    <mergeCell ref="B58:I58"/>
    <mergeCell ref="B59:I59"/>
    <mergeCell ref="B60:I60"/>
    <mergeCell ref="B88:I88"/>
    <mergeCell ref="B89:I89"/>
    <mergeCell ref="B90:I90"/>
    <mergeCell ref="B119:I119"/>
    <mergeCell ref="B120:I120"/>
    <mergeCell ref="B121:I121"/>
    <mergeCell ref="B150:I150"/>
    <mergeCell ref="B151:I151"/>
    <mergeCell ref="C40:D40"/>
    <mergeCell ref="B18:D18"/>
    <mergeCell ref="B30:I30"/>
    <mergeCell ref="B33:B34"/>
    <mergeCell ref="C33:D34"/>
    <mergeCell ref="C37:D37"/>
    <mergeCell ref="C36:D36"/>
    <mergeCell ref="C38:D38"/>
    <mergeCell ref="C39:D39"/>
    <mergeCell ref="B155:B156"/>
    <mergeCell ref="B181:B182"/>
    <mergeCell ref="B210:B211"/>
    <mergeCell ref="B78:D78"/>
    <mergeCell ref="B108:D108"/>
    <mergeCell ref="B140:D140"/>
    <mergeCell ref="B166:D166"/>
    <mergeCell ref="B195:D195"/>
    <mergeCell ref="B205:I205"/>
    <mergeCell ref="B206:I206"/>
    <mergeCell ref="B207:I207"/>
    <mergeCell ref="B152:I152"/>
    <mergeCell ref="B176:I176"/>
    <mergeCell ref="B177:I177"/>
    <mergeCell ref="B178:I178"/>
    <mergeCell ref="C130:D130"/>
    <mergeCell ref="C129:D129"/>
    <mergeCell ref="B63:B64"/>
    <mergeCell ref="B93:B94"/>
    <mergeCell ref="B124:B125"/>
    <mergeCell ref="C77:D77"/>
    <mergeCell ref="C93:D94"/>
    <mergeCell ref="C66:D66"/>
    <mergeCell ref="C67:D67"/>
    <mergeCell ref="C68:D68"/>
    <mergeCell ref="C107:D107"/>
    <mergeCell ref="C124:D125"/>
    <mergeCell ref="C225:D225"/>
    <mergeCell ref="C181:D182"/>
    <mergeCell ref="C210:D211"/>
    <mergeCell ref="C192:D192"/>
    <mergeCell ref="C193:D193"/>
    <mergeCell ref="C194:D194"/>
    <mergeCell ref="C165:D165"/>
    <mergeCell ref="C133:D133"/>
    <mergeCell ref="C127:D127"/>
    <mergeCell ref="C128:D128"/>
    <mergeCell ref="C155:D156"/>
    <mergeCell ref="C139:D139"/>
    <mergeCell ref="C134:D134"/>
    <mergeCell ref="C135:D135"/>
    <mergeCell ref="C158:D158"/>
    <mergeCell ref="C159:D159"/>
    <mergeCell ref="C160:D160"/>
    <mergeCell ref="C131:D131"/>
    <mergeCell ref="C132:D132"/>
    <mergeCell ref="C136:D136"/>
    <mergeCell ref="C137:D137"/>
    <mergeCell ref="C138:D138"/>
    <mergeCell ref="C44:D44"/>
    <mergeCell ref="C45:D45"/>
    <mergeCell ref="C46:D46"/>
    <mergeCell ref="C47:D47"/>
    <mergeCell ref="C63:D64"/>
  </mergeCells>
  <printOptions horizontalCentered="1"/>
  <pageMargins left="0.19685039370078741" right="0.19685039370078741" top="0.74803149606299213" bottom="0.74803149606299213" header="0.31496062992125984" footer="0.31496062992125984"/>
  <pageSetup paperSize="9" scale="69" orientation="portrait" horizontalDpi="300" verticalDpi="300" r:id="rId1"/>
  <headerFooter>
    <oddFooter>&amp;L&amp;8&amp;D&amp;C&amp;8MAcFINSOFT ~ LOCAL GOV'T ACCOUNTING SOFTWARE~~~By D-R-V Consult Gh Ltd.&amp;R&amp;10Page 9</oddFooter>
  </headerFooter>
  <rowBreaks count="6" manualBreakCount="6">
    <brk id="27" min="1" max="8" man="1"/>
    <brk id="57" min="1" max="8" man="1"/>
    <brk id="87" min="1" max="8" man="1"/>
    <brk id="118" min="1" max="8" man="1"/>
    <brk id="131" min="1" max="8" man="1"/>
    <brk id="204" min="1" max="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V273"/>
  <sheetViews>
    <sheetView showRowColHeaders="0" zoomScale="90" zoomScaleNormal="90" workbookViewId="0">
      <pane xSplit="1" ySplit="6" topLeftCell="B141" activePane="bottomRight" state="frozen"/>
      <selection activeCell="D271" sqref="D271"/>
      <selection pane="topRight" activeCell="D271" sqref="D271"/>
      <selection pane="bottomLeft" activeCell="D271" sqref="D271"/>
      <selection pane="bottomRight" activeCell="D141" sqref="D141"/>
    </sheetView>
  </sheetViews>
  <sheetFormatPr defaultRowHeight="15" customHeight="1" x14ac:dyDescent="0.2"/>
  <cols>
    <col min="1" max="1" width="5.7109375" style="10" customWidth="1"/>
    <col min="2" max="2" width="14.7109375" style="13" customWidth="1"/>
    <col min="3" max="3" width="15.7109375" style="54" customWidth="1"/>
    <col min="4" max="4" width="40.7109375" style="52" customWidth="1"/>
    <col min="5" max="5" width="28.7109375" style="13" customWidth="1"/>
    <col min="6" max="6" width="18.7109375" style="86" customWidth="1"/>
    <col min="7" max="7" width="16.7109375" style="86" customWidth="1"/>
    <col min="8" max="12" width="17.7109375" style="55" customWidth="1"/>
    <col min="13" max="21" width="18.7109375" style="55" customWidth="1"/>
    <col min="22" max="22" width="40.7109375" style="13" customWidth="1"/>
    <col min="23" max="16384" width="9.140625" style="10"/>
  </cols>
  <sheetData>
    <row r="2" spans="2:22" s="52" customFormat="1" ht="19.5" customHeight="1" x14ac:dyDescent="0.3">
      <c r="B2" s="57" t="s">
        <v>519</v>
      </c>
      <c r="C2" s="57"/>
      <c r="D2" s="57"/>
      <c r="E2" s="57"/>
      <c r="F2" s="127"/>
      <c r="G2" s="59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9"/>
    </row>
    <row r="3" spans="2:22" s="53" customFormat="1" ht="20.100000000000001" customHeight="1" x14ac:dyDescent="0.25">
      <c r="B3" s="60" t="s">
        <v>747</v>
      </c>
      <c r="C3" s="60"/>
      <c r="D3" s="60"/>
      <c r="E3" s="60"/>
      <c r="F3" s="128"/>
      <c r="G3" s="62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2"/>
    </row>
    <row r="4" spans="2:22" s="53" customFormat="1" ht="20.100000000000001" customHeight="1" x14ac:dyDescent="0.25">
      <c r="B4" s="1026">
        <v>42035</v>
      </c>
      <c r="C4" s="1026"/>
      <c r="D4" s="63"/>
      <c r="E4" s="63"/>
      <c r="F4" s="128"/>
      <c r="G4" s="94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2"/>
    </row>
    <row r="5" spans="2:22" ht="15" customHeight="1" thickBot="1" x14ac:dyDescent="0.25">
      <c r="B5" s="17"/>
      <c r="C5" s="64"/>
      <c r="D5" s="65"/>
      <c r="E5" s="17"/>
      <c r="F5" s="84"/>
      <c r="G5" s="84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17"/>
    </row>
    <row r="6" spans="2:22" ht="39.950000000000003" customHeight="1" thickBot="1" x14ac:dyDescent="0.25">
      <c r="B6" s="67" t="s">
        <v>740</v>
      </c>
      <c r="C6" s="68" t="s">
        <v>741</v>
      </c>
      <c r="D6" s="67" t="s">
        <v>742</v>
      </c>
      <c r="E6" s="67" t="s">
        <v>743</v>
      </c>
      <c r="F6" s="69" t="s">
        <v>826</v>
      </c>
      <c r="G6" s="69" t="s">
        <v>744</v>
      </c>
      <c r="H6" s="70" t="s">
        <v>800</v>
      </c>
      <c r="I6" s="70" t="s">
        <v>799</v>
      </c>
      <c r="J6" s="70" t="s">
        <v>801</v>
      </c>
      <c r="K6" s="71" t="s">
        <v>802</v>
      </c>
      <c r="L6" s="71" t="s">
        <v>803</v>
      </c>
      <c r="M6" s="70" t="s">
        <v>820</v>
      </c>
      <c r="N6" s="70" t="s">
        <v>821</v>
      </c>
      <c r="O6" s="70" t="s">
        <v>822</v>
      </c>
      <c r="P6" s="71" t="s">
        <v>823</v>
      </c>
      <c r="Q6" s="71" t="s">
        <v>824</v>
      </c>
      <c r="R6" s="71" t="s">
        <v>825</v>
      </c>
      <c r="S6" s="71"/>
      <c r="T6" s="71"/>
      <c r="U6" s="71" t="s">
        <v>804</v>
      </c>
      <c r="V6" s="72" t="s">
        <v>745</v>
      </c>
    </row>
    <row r="7" spans="2:22" ht="9.9499999999999993" customHeight="1" x14ac:dyDescent="0.2">
      <c r="B7" s="17"/>
      <c r="C7" s="17"/>
      <c r="D7" s="80"/>
      <c r="E7" s="17"/>
      <c r="F7" s="84"/>
      <c r="G7" s="12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81"/>
      <c r="V7" s="73"/>
    </row>
    <row r="8" spans="2:22" s="170" customFormat="1" ht="20.100000000000001" customHeight="1" x14ac:dyDescent="0.25">
      <c r="B8" s="180"/>
      <c r="C8" s="183" t="str">
        <f>'Bal. Sheet'!B5</f>
        <v>31st DECEMBER 2013 AND 2014</v>
      </c>
      <c r="D8" s="180" t="s">
        <v>827</v>
      </c>
      <c r="E8" s="180"/>
      <c r="F8" s="181"/>
      <c r="G8" s="181"/>
      <c r="H8" s="182">
        <v>0</v>
      </c>
      <c r="I8" s="182">
        <v>0</v>
      </c>
      <c r="J8" s="182">
        <v>0</v>
      </c>
      <c r="K8" s="182">
        <v>0</v>
      </c>
      <c r="L8" s="182">
        <v>0</v>
      </c>
      <c r="M8" s="182">
        <v>0</v>
      </c>
      <c r="N8" s="182">
        <v>0</v>
      </c>
      <c r="O8" s="182">
        <v>0</v>
      </c>
      <c r="P8" s="182">
        <v>0</v>
      </c>
      <c r="Q8" s="182">
        <v>0</v>
      </c>
      <c r="R8" s="182">
        <v>0</v>
      </c>
      <c r="S8" s="182"/>
      <c r="T8" s="182"/>
      <c r="U8" s="182">
        <f>SUM(H8:T8)</f>
        <v>0</v>
      </c>
      <c r="V8" s="180"/>
    </row>
    <row r="9" spans="2:22" ht="5.0999999999999996" customHeight="1" x14ac:dyDescent="0.2">
      <c r="B9" s="17"/>
      <c r="C9" s="17"/>
      <c r="D9" s="80"/>
      <c r="E9" s="17"/>
      <c r="F9" s="84"/>
      <c r="G9" s="12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81"/>
      <c r="V9" s="73"/>
    </row>
    <row r="10" spans="2:22" ht="18" customHeight="1" x14ac:dyDescent="0.2">
      <c r="B10" s="17"/>
      <c r="C10" s="64"/>
      <c r="D10" s="80" t="e">
        <f>VLOOKUP(B10,REVENUE!C:D,2,FALSE)</f>
        <v>#N/A</v>
      </c>
      <c r="E10" s="17"/>
      <c r="F10" s="84"/>
      <c r="G10" s="126"/>
      <c r="H10" s="176"/>
      <c r="I10" s="176"/>
      <c r="J10" s="176"/>
      <c r="K10" s="176"/>
      <c r="L10" s="176"/>
      <c r="M10" s="176"/>
      <c r="N10" s="176"/>
      <c r="O10" s="176"/>
      <c r="P10" s="176"/>
      <c r="Q10" s="176"/>
      <c r="R10" s="176"/>
      <c r="S10" s="176"/>
      <c r="T10" s="176"/>
      <c r="U10" s="82">
        <f t="shared" ref="U10:U17" si="0">SUM(H10:T10)</f>
        <v>0</v>
      </c>
      <c r="V10" s="74" t="e">
        <f>VLOOKUP(B10,REVENUE!C:F,3,FALSE)</f>
        <v>#N/A</v>
      </c>
    </row>
    <row r="11" spans="2:22" ht="18" customHeight="1" x14ac:dyDescent="0.2">
      <c r="B11" s="17"/>
      <c r="C11" s="64"/>
      <c r="D11" s="80" t="e">
        <f>VLOOKUP(B11,REVENUE!C:D,2,FALSE)</f>
        <v>#N/A</v>
      </c>
      <c r="E11" s="17"/>
      <c r="F11" s="84"/>
      <c r="G11" s="126"/>
      <c r="H11" s="176"/>
      <c r="I11" s="176"/>
      <c r="J11" s="176"/>
      <c r="K11" s="176"/>
      <c r="L11" s="176"/>
      <c r="M11" s="176"/>
      <c r="N11" s="176"/>
      <c r="O11" s="176"/>
      <c r="P11" s="176"/>
      <c r="Q11" s="176"/>
      <c r="R11" s="176"/>
      <c r="S11" s="176"/>
      <c r="T11" s="176"/>
      <c r="U11" s="82">
        <f t="shared" si="0"/>
        <v>0</v>
      </c>
      <c r="V11" s="74" t="e">
        <f>VLOOKUP(B11,REVENUE!C:F,3,FALSE)</f>
        <v>#N/A</v>
      </c>
    </row>
    <row r="12" spans="2:22" ht="18" customHeight="1" x14ac:dyDescent="0.2">
      <c r="B12" s="17"/>
      <c r="C12" s="64"/>
      <c r="D12" s="80" t="e">
        <f>VLOOKUP(B12,REVENUE!C:D,2,FALSE)</f>
        <v>#N/A</v>
      </c>
      <c r="E12" s="17"/>
      <c r="F12" s="84"/>
      <c r="G12" s="126"/>
      <c r="H12" s="176"/>
      <c r="I12" s="176"/>
      <c r="J12" s="176"/>
      <c r="K12" s="176"/>
      <c r="L12" s="176"/>
      <c r="M12" s="176"/>
      <c r="N12" s="176"/>
      <c r="O12" s="176"/>
      <c r="P12" s="176"/>
      <c r="Q12" s="176"/>
      <c r="R12" s="176"/>
      <c r="S12" s="176"/>
      <c r="T12" s="176"/>
      <c r="U12" s="82">
        <f t="shared" si="0"/>
        <v>0</v>
      </c>
      <c r="V12" s="74" t="e">
        <f>VLOOKUP(B12,REVENUE!C:F,3,FALSE)</f>
        <v>#N/A</v>
      </c>
    </row>
    <row r="13" spans="2:22" ht="18" customHeight="1" x14ac:dyDescent="0.2">
      <c r="B13" s="17"/>
      <c r="C13" s="64"/>
      <c r="D13" s="80" t="e">
        <f>VLOOKUP(B13,REVENUE!C:D,2,FALSE)</f>
        <v>#N/A</v>
      </c>
      <c r="E13" s="17"/>
      <c r="F13" s="84"/>
      <c r="G13" s="126"/>
      <c r="H13" s="176"/>
      <c r="I13" s="176"/>
      <c r="J13" s="176"/>
      <c r="K13" s="176"/>
      <c r="L13" s="176"/>
      <c r="M13" s="176"/>
      <c r="N13" s="176"/>
      <c r="O13" s="176"/>
      <c r="P13" s="176"/>
      <c r="Q13" s="176"/>
      <c r="R13" s="176"/>
      <c r="S13" s="176"/>
      <c r="T13" s="176"/>
      <c r="U13" s="82">
        <f t="shared" si="0"/>
        <v>0</v>
      </c>
      <c r="V13" s="74" t="e">
        <f>VLOOKUP(B13,REVENUE!C:F,3,FALSE)</f>
        <v>#N/A</v>
      </c>
    </row>
    <row r="14" spans="2:22" ht="18" customHeight="1" x14ac:dyDescent="0.2">
      <c r="B14" s="17"/>
      <c r="C14" s="64"/>
      <c r="D14" s="80" t="e">
        <f>VLOOKUP(B14,REVENUE!C:D,2,FALSE)</f>
        <v>#N/A</v>
      </c>
      <c r="E14" s="17"/>
      <c r="F14" s="84"/>
      <c r="G14" s="126"/>
      <c r="H14" s="176"/>
      <c r="I14" s="176">
        <v>0</v>
      </c>
      <c r="J14" s="176"/>
      <c r="K14" s="176"/>
      <c r="L14" s="176"/>
      <c r="M14" s="176"/>
      <c r="N14" s="176"/>
      <c r="O14" s="176"/>
      <c r="P14" s="176"/>
      <c r="Q14" s="176"/>
      <c r="R14" s="176"/>
      <c r="S14" s="176"/>
      <c r="T14" s="176"/>
      <c r="U14" s="82">
        <f t="shared" si="0"/>
        <v>0</v>
      </c>
      <c r="V14" s="74" t="e">
        <f>VLOOKUP(B14,REVENUE!C:F,3,FALSE)</f>
        <v>#N/A</v>
      </c>
    </row>
    <row r="15" spans="2:22" ht="18" customHeight="1" x14ac:dyDescent="0.2">
      <c r="B15" s="17"/>
      <c r="C15" s="64"/>
      <c r="D15" s="80" t="e">
        <f>VLOOKUP(B15,REVENUE!C:D,2,FALSE)</f>
        <v>#N/A</v>
      </c>
      <c r="E15" s="17"/>
      <c r="F15" s="84"/>
      <c r="G15" s="126"/>
      <c r="H15" s="176"/>
      <c r="I15" s="176"/>
      <c r="J15" s="176"/>
      <c r="K15" s="176"/>
      <c r="L15" s="176"/>
      <c r="M15" s="176"/>
      <c r="N15" s="176"/>
      <c r="O15" s="176"/>
      <c r="P15" s="176"/>
      <c r="Q15" s="176"/>
      <c r="R15" s="176"/>
      <c r="S15" s="176"/>
      <c r="T15" s="176"/>
      <c r="U15" s="82">
        <f t="shared" si="0"/>
        <v>0</v>
      </c>
      <c r="V15" s="74" t="e">
        <f>VLOOKUP(B15,REVENUE!C:F,3,FALSE)</f>
        <v>#N/A</v>
      </c>
    </row>
    <row r="16" spans="2:22" ht="18" customHeight="1" x14ac:dyDescent="0.2">
      <c r="B16" s="17"/>
      <c r="C16" s="64"/>
      <c r="D16" s="80" t="e">
        <f>VLOOKUP(B16,REVENUE!C:D,2,FALSE)</f>
        <v>#N/A</v>
      </c>
      <c r="E16" s="17"/>
      <c r="F16" s="84"/>
      <c r="G16" s="126"/>
      <c r="H16" s="176"/>
      <c r="I16" s="176"/>
      <c r="J16" s="176"/>
      <c r="K16" s="176"/>
      <c r="L16" s="176"/>
      <c r="M16" s="176"/>
      <c r="N16" s="176"/>
      <c r="O16" s="176"/>
      <c r="P16" s="176"/>
      <c r="Q16" s="176"/>
      <c r="R16" s="176"/>
      <c r="S16" s="176"/>
      <c r="T16" s="176"/>
      <c r="U16" s="82">
        <f t="shared" si="0"/>
        <v>0</v>
      </c>
      <c r="V16" s="74" t="e">
        <f>VLOOKUP(B16,REVENUE!C:F,3,FALSE)</f>
        <v>#N/A</v>
      </c>
    </row>
    <row r="17" spans="2:22" ht="18" customHeight="1" x14ac:dyDescent="0.2">
      <c r="B17" s="17"/>
      <c r="C17" s="64"/>
      <c r="D17" s="80" t="e">
        <f>VLOOKUP(B17,REVENUE!C:D,2,FALSE)</f>
        <v>#N/A</v>
      </c>
      <c r="E17" s="17"/>
      <c r="F17" s="84"/>
      <c r="G17" s="12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6"/>
      <c r="T17" s="176"/>
      <c r="U17" s="82">
        <f t="shared" si="0"/>
        <v>0</v>
      </c>
      <c r="V17" s="74" t="e">
        <f>VLOOKUP(B17,REVENUE!C:F,3,FALSE)</f>
        <v>#N/A</v>
      </c>
    </row>
    <row r="18" spans="2:22" ht="18" customHeight="1" x14ac:dyDescent="0.2">
      <c r="B18" s="17"/>
      <c r="C18" s="64"/>
      <c r="D18" s="80" t="e">
        <f>VLOOKUP(B18,REVENUE!C:D,2,FALSE)</f>
        <v>#N/A</v>
      </c>
      <c r="E18" s="17"/>
      <c r="F18" s="84"/>
      <c r="G18" s="126"/>
      <c r="H18" s="176"/>
      <c r="I18" s="176"/>
      <c r="J18" s="176"/>
      <c r="K18" s="176"/>
      <c r="L18" s="176"/>
      <c r="M18" s="176"/>
      <c r="N18" s="176"/>
      <c r="O18" s="176"/>
      <c r="P18" s="176"/>
      <c r="Q18" s="176"/>
      <c r="R18" s="176"/>
      <c r="S18" s="176"/>
      <c r="T18" s="176"/>
      <c r="U18" s="82">
        <f t="shared" ref="U18:U81" si="1">SUM(H18:T18)</f>
        <v>0</v>
      </c>
      <c r="V18" s="74" t="e">
        <f>VLOOKUP(B18,REVENUE!C:F,3,FALSE)</f>
        <v>#N/A</v>
      </c>
    </row>
    <row r="19" spans="2:22" ht="18" customHeight="1" x14ac:dyDescent="0.2">
      <c r="B19" s="17"/>
      <c r="C19" s="64"/>
      <c r="D19" s="80" t="e">
        <f>VLOOKUP(B19,REVENUE!C:D,2,FALSE)</f>
        <v>#N/A</v>
      </c>
      <c r="E19" s="17"/>
      <c r="F19" s="84"/>
      <c r="G19" s="126"/>
      <c r="H19" s="176"/>
      <c r="I19" s="176"/>
      <c r="J19" s="176"/>
      <c r="K19" s="176"/>
      <c r="L19" s="176"/>
      <c r="M19" s="176"/>
      <c r="N19" s="176"/>
      <c r="O19" s="176"/>
      <c r="P19" s="176"/>
      <c r="Q19" s="176"/>
      <c r="R19" s="176"/>
      <c r="S19" s="176"/>
      <c r="T19" s="176"/>
      <c r="U19" s="82">
        <f t="shared" si="1"/>
        <v>0</v>
      </c>
      <c r="V19" s="74" t="e">
        <f>VLOOKUP(B19,REVENUE!C:F,3,FALSE)</f>
        <v>#N/A</v>
      </c>
    </row>
    <row r="20" spans="2:22" ht="18" customHeight="1" x14ac:dyDescent="0.2">
      <c r="B20" s="17"/>
      <c r="C20" s="64"/>
      <c r="D20" s="80" t="e">
        <f>VLOOKUP(B20,REVENUE!C:D,2,FALSE)</f>
        <v>#N/A</v>
      </c>
      <c r="E20" s="17"/>
      <c r="F20" s="84"/>
      <c r="G20" s="126"/>
      <c r="H20" s="176"/>
      <c r="I20" s="176"/>
      <c r="J20" s="176"/>
      <c r="K20" s="176"/>
      <c r="L20" s="176"/>
      <c r="M20" s="176"/>
      <c r="N20" s="176"/>
      <c r="O20" s="176"/>
      <c r="P20" s="176"/>
      <c r="Q20" s="176"/>
      <c r="R20" s="176"/>
      <c r="S20" s="176"/>
      <c r="T20" s="176"/>
      <c r="U20" s="82">
        <f t="shared" si="1"/>
        <v>0</v>
      </c>
      <c r="V20" s="74" t="e">
        <f>VLOOKUP(B20,REVENUE!C:F,3,FALSE)</f>
        <v>#N/A</v>
      </c>
    </row>
    <row r="21" spans="2:22" ht="18" customHeight="1" x14ac:dyDescent="0.2">
      <c r="B21" s="17"/>
      <c r="C21" s="64"/>
      <c r="D21" s="80" t="e">
        <f>VLOOKUP(B21,REVENUE!C:D,2,FALSE)</f>
        <v>#N/A</v>
      </c>
      <c r="E21" s="17"/>
      <c r="F21" s="84"/>
      <c r="G21" s="126"/>
      <c r="H21" s="176"/>
      <c r="I21" s="176"/>
      <c r="J21" s="176"/>
      <c r="K21" s="176"/>
      <c r="L21" s="176"/>
      <c r="M21" s="176"/>
      <c r="N21" s="176"/>
      <c r="O21" s="176"/>
      <c r="P21" s="176"/>
      <c r="Q21" s="176"/>
      <c r="R21" s="176"/>
      <c r="S21" s="176"/>
      <c r="T21" s="176"/>
      <c r="U21" s="82">
        <f t="shared" si="1"/>
        <v>0</v>
      </c>
      <c r="V21" s="74" t="e">
        <f>VLOOKUP(B21,REVENUE!C:F,3,FALSE)</f>
        <v>#N/A</v>
      </c>
    </row>
    <row r="22" spans="2:22" ht="18" customHeight="1" x14ac:dyDescent="0.2">
      <c r="B22" s="17"/>
      <c r="C22" s="64"/>
      <c r="D22" s="80" t="e">
        <f>VLOOKUP(B22,REVENUE!C:D,2,FALSE)</f>
        <v>#N/A</v>
      </c>
      <c r="E22" s="17"/>
      <c r="F22" s="84"/>
      <c r="G22" s="126"/>
      <c r="H22" s="176"/>
      <c r="I22" s="176"/>
      <c r="J22" s="176"/>
      <c r="K22" s="176"/>
      <c r="L22" s="176"/>
      <c r="M22" s="176"/>
      <c r="N22" s="176"/>
      <c r="O22" s="176"/>
      <c r="P22" s="176"/>
      <c r="Q22" s="176"/>
      <c r="R22" s="176"/>
      <c r="S22" s="176"/>
      <c r="T22" s="176"/>
      <c r="U22" s="82">
        <f t="shared" si="1"/>
        <v>0</v>
      </c>
      <c r="V22" s="74" t="e">
        <f>VLOOKUP(B22,REVENUE!C:F,3,FALSE)</f>
        <v>#N/A</v>
      </c>
    </row>
    <row r="23" spans="2:22" ht="18" customHeight="1" x14ac:dyDescent="0.2">
      <c r="B23" s="17"/>
      <c r="C23" s="64"/>
      <c r="D23" s="80" t="e">
        <f>VLOOKUP(B23,REVENUE!C:D,2,FALSE)</f>
        <v>#N/A</v>
      </c>
      <c r="E23" s="17"/>
      <c r="F23" s="84"/>
      <c r="G23" s="126"/>
      <c r="H23" s="176"/>
      <c r="I23" s="176"/>
      <c r="J23" s="176"/>
      <c r="K23" s="176"/>
      <c r="L23" s="176"/>
      <c r="M23" s="176"/>
      <c r="N23" s="176"/>
      <c r="O23" s="176"/>
      <c r="P23" s="176"/>
      <c r="Q23" s="176"/>
      <c r="R23" s="176"/>
      <c r="S23" s="176"/>
      <c r="T23" s="176"/>
      <c r="U23" s="82">
        <f t="shared" si="1"/>
        <v>0</v>
      </c>
      <c r="V23" s="74" t="e">
        <f>VLOOKUP(B23,REVENUE!C:F,3,FALSE)</f>
        <v>#N/A</v>
      </c>
    </row>
    <row r="24" spans="2:22" ht="18" customHeight="1" x14ac:dyDescent="0.2">
      <c r="B24" s="17"/>
      <c r="C24" s="64"/>
      <c r="D24" s="80" t="e">
        <f>VLOOKUP(B24,REVENUE!C:D,2,FALSE)</f>
        <v>#N/A</v>
      </c>
      <c r="E24" s="17"/>
      <c r="F24" s="84"/>
      <c r="G24" s="126"/>
      <c r="H24" s="176"/>
      <c r="I24" s="176"/>
      <c r="J24" s="176"/>
      <c r="K24" s="176"/>
      <c r="L24" s="176"/>
      <c r="M24" s="176"/>
      <c r="N24" s="176"/>
      <c r="O24" s="176"/>
      <c r="P24" s="176"/>
      <c r="Q24" s="176"/>
      <c r="R24" s="176"/>
      <c r="S24" s="176"/>
      <c r="T24" s="176"/>
      <c r="U24" s="82">
        <f t="shared" si="1"/>
        <v>0</v>
      </c>
      <c r="V24" s="74" t="e">
        <f>VLOOKUP(B24,REVENUE!C:F,3,FALSE)</f>
        <v>#N/A</v>
      </c>
    </row>
    <row r="25" spans="2:22" ht="18" customHeight="1" x14ac:dyDescent="0.2">
      <c r="B25" s="17"/>
      <c r="C25" s="64"/>
      <c r="D25" s="80" t="e">
        <f>VLOOKUP(B25,REVENUE!C:D,2,FALSE)</f>
        <v>#N/A</v>
      </c>
      <c r="E25" s="17"/>
      <c r="F25" s="84"/>
      <c r="G25" s="126"/>
      <c r="H25" s="176"/>
      <c r="I25" s="176"/>
      <c r="J25" s="176"/>
      <c r="K25" s="176"/>
      <c r="L25" s="176"/>
      <c r="M25" s="176"/>
      <c r="N25" s="176"/>
      <c r="O25" s="176"/>
      <c r="P25" s="176"/>
      <c r="Q25" s="176"/>
      <c r="R25" s="176"/>
      <c r="S25" s="176"/>
      <c r="T25" s="176"/>
      <c r="U25" s="82">
        <f t="shared" si="1"/>
        <v>0</v>
      </c>
      <c r="V25" s="74" t="e">
        <f>VLOOKUP(B25,REVENUE!C:F,3,FALSE)</f>
        <v>#N/A</v>
      </c>
    </row>
    <row r="26" spans="2:22" ht="18" customHeight="1" x14ac:dyDescent="0.2">
      <c r="B26" s="17"/>
      <c r="C26" s="64"/>
      <c r="D26" s="80" t="e">
        <f>VLOOKUP(B26,REVENUE!C:D,2,FALSE)</f>
        <v>#N/A</v>
      </c>
      <c r="E26" s="17"/>
      <c r="F26" s="84"/>
      <c r="G26" s="126"/>
      <c r="H26" s="176"/>
      <c r="I26" s="176"/>
      <c r="J26" s="176"/>
      <c r="K26" s="176"/>
      <c r="L26" s="176"/>
      <c r="M26" s="176"/>
      <c r="N26" s="176"/>
      <c r="O26" s="176"/>
      <c r="P26" s="176"/>
      <c r="Q26" s="176"/>
      <c r="R26" s="176"/>
      <c r="S26" s="176"/>
      <c r="T26" s="176"/>
      <c r="U26" s="82">
        <f t="shared" si="1"/>
        <v>0</v>
      </c>
      <c r="V26" s="74" t="e">
        <f>VLOOKUP(B26,REVENUE!C:F,3,FALSE)</f>
        <v>#N/A</v>
      </c>
    </row>
    <row r="27" spans="2:22" ht="18" customHeight="1" x14ac:dyDescent="0.2">
      <c r="B27" s="17"/>
      <c r="C27" s="64"/>
      <c r="D27" s="80" t="e">
        <f>VLOOKUP(B27,REVENUE!C:D,2,FALSE)</f>
        <v>#N/A</v>
      </c>
      <c r="E27" s="17"/>
      <c r="F27" s="84"/>
      <c r="G27" s="12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6"/>
      <c r="T27" s="176"/>
      <c r="U27" s="82">
        <f t="shared" si="1"/>
        <v>0</v>
      </c>
      <c r="V27" s="74" t="e">
        <f>VLOOKUP(B27,REVENUE!C:F,3,FALSE)</f>
        <v>#N/A</v>
      </c>
    </row>
    <row r="28" spans="2:22" ht="18" customHeight="1" x14ac:dyDescent="0.2">
      <c r="B28" s="17"/>
      <c r="C28" s="64"/>
      <c r="D28" s="80" t="e">
        <f>VLOOKUP(B28,REVENUE!C:D,2,FALSE)</f>
        <v>#N/A</v>
      </c>
      <c r="E28" s="17"/>
      <c r="F28" s="84"/>
      <c r="G28" s="12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6"/>
      <c r="T28" s="176"/>
      <c r="U28" s="82">
        <f t="shared" si="1"/>
        <v>0</v>
      </c>
      <c r="V28" s="74" t="e">
        <f>VLOOKUP(B28,REVENUE!C:F,3,FALSE)</f>
        <v>#N/A</v>
      </c>
    </row>
    <row r="29" spans="2:22" ht="18" customHeight="1" x14ac:dyDescent="0.2">
      <c r="B29" s="17"/>
      <c r="C29" s="64"/>
      <c r="D29" s="80" t="e">
        <f>VLOOKUP(B29,REVENUE!C:D,2,FALSE)</f>
        <v>#N/A</v>
      </c>
      <c r="E29" s="17"/>
      <c r="F29" s="84"/>
      <c r="G29" s="12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176"/>
      <c r="S29" s="176"/>
      <c r="T29" s="176"/>
      <c r="U29" s="82">
        <f t="shared" si="1"/>
        <v>0</v>
      </c>
      <c r="V29" s="74" t="e">
        <f>VLOOKUP(B29,REVENUE!C:F,3,FALSE)</f>
        <v>#N/A</v>
      </c>
    </row>
    <row r="30" spans="2:22" ht="18" customHeight="1" x14ac:dyDescent="0.2">
      <c r="B30" s="17"/>
      <c r="C30" s="64"/>
      <c r="D30" s="80" t="e">
        <f>VLOOKUP(B30,REVENUE!C:D,2,FALSE)</f>
        <v>#N/A</v>
      </c>
      <c r="E30" s="17"/>
      <c r="F30" s="84"/>
      <c r="G30" s="12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6"/>
      <c r="T30" s="176"/>
      <c r="U30" s="82">
        <f t="shared" si="1"/>
        <v>0</v>
      </c>
      <c r="V30" s="74" t="e">
        <f>VLOOKUP(B30,REVENUE!C:F,3,FALSE)</f>
        <v>#N/A</v>
      </c>
    </row>
    <row r="31" spans="2:22" ht="18" customHeight="1" x14ac:dyDescent="0.2">
      <c r="B31" s="17"/>
      <c r="C31" s="64"/>
      <c r="D31" s="80" t="e">
        <f>VLOOKUP(B31,REVENUE!C:D,2,FALSE)</f>
        <v>#N/A</v>
      </c>
      <c r="E31" s="17"/>
      <c r="F31" s="84"/>
      <c r="G31" s="12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76"/>
      <c r="T31" s="176"/>
      <c r="U31" s="82">
        <f t="shared" si="1"/>
        <v>0</v>
      </c>
      <c r="V31" s="74" t="e">
        <f>VLOOKUP(B31,REVENUE!C:F,3,FALSE)</f>
        <v>#N/A</v>
      </c>
    </row>
    <row r="32" spans="2:22" ht="18" customHeight="1" x14ac:dyDescent="0.2">
      <c r="B32" s="17"/>
      <c r="C32" s="64"/>
      <c r="D32" s="80" t="e">
        <f>VLOOKUP(B32,REVENUE!C:D,2,FALSE)</f>
        <v>#N/A</v>
      </c>
      <c r="E32" s="17"/>
      <c r="F32" s="84"/>
      <c r="G32" s="126"/>
      <c r="H32" s="176"/>
      <c r="I32" s="176"/>
      <c r="J32" s="176"/>
      <c r="K32" s="176"/>
      <c r="L32" s="176"/>
      <c r="M32" s="176"/>
      <c r="N32" s="176"/>
      <c r="O32" s="176"/>
      <c r="P32" s="176"/>
      <c r="Q32" s="176"/>
      <c r="R32" s="176"/>
      <c r="S32" s="176"/>
      <c r="T32" s="176"/>
      <c r="U32" s="82">
        <f t="shared" si="1"/>
        <v>0</v>
      </c>
      <c r="V32" s="74" t="e">
        <f>VLOOKUP(B32,REVENUE!C:F,3,FALSE)</f>
        <v>#N/A</v>
      </c>
    </row>
    <row r="33" spans="2:22" ht="18" customHeight="1" x14ac:dyDescent="0.2">
      <c r="B33" s="17"/>
      <c r="C33" s="64"/>
      <c r="D33" s="80" t="e">
        <f>VLOOKUP(B33,REVENUE!C:D,2,FALSE)</f>
        <v>#N/A</v>
      </c>
      <c r="E33" s="17"/>
      <c r="F33" s="84"/>
      <c r="G33" s="12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176"/>
      <c r="S33" s="176"/>
      <c r="T33" s="176"/>
      <c r="U33" s="82">
        <f t="shared" si="1"/>
        <v>0</v>
      </c>
      <c r="V33" s="74" t="e">
        <f>VLOOKUP(B33,REVENUE!C:F,3,FALSE)</f>
        <v>#N/A</v>
      </c>
    </row>
    <row r="34" spans="2:22" ht="18" customHeight="1" x14ac:dyDescent="0.2">
      <c r="B34" s="17"/>
      <c r="C34" s="64"/>
      <c r="D34" s="80" t="e">
        <f>VLOOKUP(B34,REVENUE!C:D,2,FALSE)</f>
        <v>#N/A</v>
      </c>
      <c r="E34" s="17"/>
      <c r="F34" s="84"/>
      <c r="G34" s="126"/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176"/>
      <c r="S34" s="176"/>
      <c r="T34" s="176"/>
      <c r="U34" s="82">
        <f t="shared" si="1"/>
        <v>0</v>
      </c>
      <c r="V34" s="74" t="e">
        <f>VLOOKUP(B34,REVENUE!C:F,3,FALSE)</f>
        <v>#N/A</v>
      </c>
    </row>
    <row r="35" spans="2:22" ht="18" customHeight="1" x14ac:dyDescent="0.2">
      <c r="B35" s="17"/>
      <c r="C35" s="64"/>
      <c r="D35" s="80" t="e">
        <f>VLOOKUP(B35,REVENUE!C:D,2,FALSE)</f>
        <v>#N/A</v>
      </c>
      <c r="E35" s="17"/>
      <c r="F35" s="84"/>
      <c r="G35" s="126"/>
      <c r="H35" s="176"/>
      <c r="I35" s="176"/>
      <c r="J35" s="176"/>
      <c r="K35" s="176"/>
      <c r="L35" s="176"/>
      <c r="M35" s="176"/>
      <c r="N35" s="176"/>
      <c r="O35" s="176"/>
      <c r="P35" s="176"/>
      <c r="Q35" s="176"/>
      <c r="R35" s="176"/>
      <c r="S35" s="176"/>
      <c r="T35" s="176"/>
      <c r="U35" s="82">
        <f t="shared" si="1"/>
        <v>0</v>
      </c>
      <c r="V35" s="74" t="e">
        <f>VLOOKUP(B35,REVENUE!C:F,3,FALSE)</f>
        <v>#N/A</v>
      </c>
    </row>
    <row r="36" spans="2:22" ht="18" customHeight="1" x14ac:dyDescent="0.2">
      <c r="B36" s="17"/>
      <c r="C36" s="64"/>
      <c r="D36" s="80" t="e">
        <f>VLOOKUP(B36,REVENUE!C:D,2,FALSE)</f>
        <v>#N/A</v>
      </c>
      <c r="E36" s="17"/>
      <c r="F36" s="84"/>
      <c r="G36" s="12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176"/>
      <c r="S36" s="176"/>
      <c r="T36" s="176"/>
      <c r="U36" s="82">
        <f t="shared" si="1"/>
        <v>0</v>
      </c>
      <c r="V36" s="74" t="e">
        <f>VLOOKUP(B36,REVENUE!C:F,3,FALSE)</f>
        <v>#N/A</v>
      </c>
    </row>
    <row r="37" spans="2:22" ht="18" customHeight="1" x14ac:dyDescent="0.2">
      <c r="B37" s="17"/>
      <c r="C37" s="64"/>
      <c r="D37" s="80" t="e">
        <f>VLOOKUP(B37,REVENUE!C:D,2,FALSE)</f>
        <v>#N/A</v>
      </c>
      <c r="E37" s="17"/>
      <c r="F37" s="84"/>
      <c r="G37" s="126"/>
      <c r="H37" s="176"/>
      <c r="I37" s="176"/>
      <c r="J37" s="176"/>
      <c r="K37" s="176"/>
      <c r="L37" s="176"/>
      <c r="M37" s="176"/>
      <c r="N37" s="176"/>
      <c r="O37" s="176"/>
      <c r="P37" s="176"/>
      <c r="Q37" s="176"/>
      <c r="R37" s="176"/>
      <c r="S37" s="176"/>
      <c r="T37" s="176"/>
      <c r="U37" s="82">
        <f t="shared" si="1"/>
        <v>0</v>
      </c>
      <c r="V37" s="74" t="e">
        <f>VLOOKUP(B37,REVENUE!C:F,3,FALSE)</f>
        <v>#N/A</v>
      </c>
    </row>
    <row r="38" spans="2:22" ht="18" customHeight="1" x14ac:dyDescent="0.2">
      <c r="B38" s="17"/>
      <c r="C38" s="64"/>
      <c r="D38" s="80" t="e">
        <f>VLOOKUP(B38,REVENUE!C:D,2,FALSE)</f>
        <v>#N/A</v>
      </c>
      <c r="E38" s="17"/>
      <c r="F38" s="84"/>
      <c r="G38" s="126"/>
      <c r="H38" s="176"/>
      <c r="I38" s="176"/>
      <c r="J38" s="176"/>
      <c r="K38" s="176"/>
      <c r="L38" s="176"/>
      <c r="M38" s="176"/>
      <c r="N38" s="176"/>
      <c r="O38" s="176"/>
      <c r="P38" s="176"/>
      <c r="Q38" s="176"/>
      <c r="R38" s="176"/>
      <c r="S38" s="176"/>
      <c r="T38" s="176"/>
      <c r="U38" s="82">
        <f t="shared" si="1"/>
        <v>0</v>
      </c>
      <c r="V38" s="74" t="e">
        <f>VLOOKUP(B38,REVENUE!C:F,3,FALSE)</f>
        <v>#N/A</v>
      </c>
    </row>
    <row r="39" spans="2:22" ht="18" customHeight="1" x14ac:dyDescent="0.2">
      <c r="B39" s="17"/>
      <c r="C39" s="64"/>
      <c r="D39" s="80" t="e">
        <f>VLOOKUP(B39,REVENUE!C:D,2,FALSE)</f>
        <v>#N/A</v>
      </c>
      <c r="E39" s="17"/>
      <c r="F39" s="84"/>
      <c r="G39" s="126"/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176"/>
      <c r="S39" s="176"/>
      <c r="T39" s="176"/>
      <c r="U39" s="82">
        <f t="shared" si="1"/>
        <v>0</v>
      </c>
      <c r="V39" s="74" t="e">
        <f>VLOOKUP(B39,REVENUE!C:F,3,FALSE)</f>
        <v>#N/A</v>
      </c>
    </row>
    <row r="40" spans="2:22" ht="18" customHeight="1" x14ac:dyDescent="0.2">
      <c r="B40" s="17"/>
      <c r="C40" s="64"/>
      <c r="D40" s="80" t="e">
        <f>VLOOKUP(B40,REVENUE!C:D,2,FALSE)</f>
        <v>#N/A</v>
      </c>
      <c r="E40" s="17"/>
      <c r="F40" s="84"/>
      <c r="G40" s="126"/>
      <c r="H40" s="176"/>
      <c r="I40" s="176"/>
      <c r="J40" s="176"/>
      <c r="K40" s="176"/>
      <c r="L40" s="176"/>
      <c r="M40" s="176"/>
      <c r="N40" s="176"/>
      <c r="O40" s="176"/>
      <c r="P40" s="176"/>
      <c r="Q40" s="176"/>
      <c r="R40" s="176"/>
      <c r="S40" s="176"/>
      <c r="T40" s="176"/>
      <c r="U40" s="82">
        <f t="shared" si="1"/>
        <v>0</v>
      </c>
      <c r="V40" s="74" t="e">
        <f>VLOOKUP(B40,REVENUE!C:F,3,FALSE)</f>
        <v>#N/A</v>
      </c>
    </row>
    <row r="41" spans="2:22" ht="18" customHeight="1" x14ac:dyDescent="0.2">
      <c r="B41" s="17"/>
      <c r="C41" s="64"/>
      <c r="D41" s="80" t="e">
        <f>VLOOKUP(B41,REVENUE!C:D,2,FALSE)</f>
        <v>#N/A</v>
      </c>
      <c r="E41" s="17"/>
      <c r="F41" s="84"/>
      <c r="G41" s="12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82">
        <f t="shared" si="1"/>
        <v>0</v>
      </c>
      <c r="V41" s="74" t="e">
        <f>VLOOKUP(B41,REVENUE!C:F,3,FALSE)</f>
        <v>#N/A</v>
      </c>
    </row>
    <row r="42" spans="2:22" ht="18" customHeight="1" x14ac:dyDescent="0.2">
      <c r="B42" s="17"/>
      <c r="C42" s="64"/>
      <c r="D42" s="80" t="e">
        <f>VLOOKUP(B42,REVENUE!C:D,2,FALSE)</f>
        <v>#N/A</v>
      </c>
      <c r="E42" s="17"/>
      <c r="F42" s="84"/>
      <c r="G42" s="126"/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82">
        <f t="shared" si="1"/>
        <v>0</v>
      </c>
      <c r="V42" s="74" t="e">
        <f>VLOOKUP(B42,REVENUE!C:F,3,FALSE)</f>
        <v>#N/A</v>
      </c>
    </row>
    <row r="43" spans="2:22" ht="18" customHeight="1" x14ac:dyDescent="0.2">
      <c r="B43" s="17"/>
      <c r="C43" s="64"/>
      <c r="D43" s="80" t="e">
        <f>VLOOKUP(B43,REVENUE!C:D,2,FALSE)</f>
        <v>#N/A</v>
      </c>
      <c r="E43" s="17"/>
      <c r="F43" s="84"/>
      <c r="G43" s="12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82">
        <f t="shared" si="1"/>
        <v>0</v>
      </c>
      <c r="V43" s="74" t="e">
        <f>VLOOKUP(B43,REVENUE!C:F,3,FALSE)</f>
        <v>#N/A</v>
      </c>
    </row>
    <row r="44" spans="2:22" ht="18" customHeight="1" x14ac:dyDescent="0.2">
      <c r="B44" s="17"/>
      <c r="C44" s="64"/>
      <c r="D44" s="80" t="e">
        <f>VLOOKUP(B44,REVENUE!C:D,2,FALSE)</f>
        <v>#N/A</v>
      </c>
      <c r="E44" s="17"/>
      <c r="F44" s="84"/>
      <c r="G44" s="12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82">
        <f t="shared" si="1"/>
        <v>0</v>
      </c>
      <c r="V44" s="74" t="e">
        <f>VLOOKUP(B44,REVENUE!C:F,3,FALSE)</f>
        <v>#N/A</v>
      </c>
    </row>
    <row r="45" spans="2:22" ht="18" customHeight="1" x14ac:dyDescent="0.2">
      <c r="B45" s="17"/>
      <c r="C45" s="64"/>
      <c r="D45" s="80" t="e">
        <f>VLOOKUP(B45,REVENUE!C:D,2,FALSE)</f>
        <v>#N/A</v>
      </c>
      <c r="E45" s="17"/>
      <c r="F45" s="84"/>
      <c r="G45" s="12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82">
        <f t="shared" si="1"/>
        <v>0</v>
      </c>
      <c r="V45" s="74" t="e">
        <f>VLOOKUP(B45,REVENUE!C:F,3,FALSE)</f>
        <v>#N/A</v>
      </c>
    </row>
    <row r="46" spans="2:22" ht="18" customHeight="1" x14ac:dyDescent="0.2">
      <c r="B46" s="17"/>
      <c r="C46" s="64"/>
      <c r="D46" s="80" t="e">
        <f>VLOOKUP(B46,REVENUE!C:D,2,FALSE)</f>
        <v>#N/A</v>
      </c>
      <c r="E46" s="17"/>
      <c r="F46" s="84"/>
      <c r="G46" s="126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82">
        <f t="shared" si="1"/>
        <v>0</v>
      </c>
      <c r="V46" s="74" t="e">
        <f>VLOOKUP(B46,REVENUE!C:F,3,FALSE)</f>
        <v>#N/A</v>
      </c>
    </row>
    <row r="47" spans="2:22" ht="18" customHeight="1" x14ac:dyDescent="0.2">
      <c r="B47" s="17"/>
      <c r="C47" s="64"/>
      <c r="D47" s="80" t="e">
        <f>VLOOKUP(B47,REVENUE!C:D,2,FALSE)</f>
        <v>#N/A</v>
      </c>
      <c r="E47" s="17"/>
      <c r="F47" s="84"/>
      <c r="G47" s="126"/>
      <c r="H47" s="176"/>
      <c r="I47" s="176"/>
      <c r="J47" s="176"/>
      <c r="K47" s="176"/>
      <c r="L47" s="176"/>
      <c r="M47" s="176"/>
      <c r="N47" s="176"/>
      <c r="O47" s="176"/>
      <c r="P47" s="176"/>
      <c r="Q47" s="176"/>
      <c r="R47" s="176"/>
      <c r="S47" s="176"/>
      <c r="T47" s="176"/>
      <c r="U47" s="82">
        <f t="shared" si="1"/>
        <v>0</v>
      </c>
      <c r="V47" s="74" t="e">
        <f>VLOOKUP(B47,REVENUE!C:F,3,FALSE)</f>
        <v>#N/A</v>
      </c>
    </row>
    <row r="48" spans="2:22" ht="18" customHeight="1" x14ac:dyDescent="0.2">
      <c r="B48" s="17"/>
      <c r="C48" s="64"/>
      <c r="D48" s="80" t="e">
        <f>VLOOKUP(B48,REVENUE!C:D,2,FALSE)</f>
        <v>#N/A</v>
      </c>
      <c r="E48" s="17"/>
      <c r="F48" s="84"/>
      <c r="G48" s="12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82">
        <f t="shared" si="1"/>
        <v>0</v>
      </c>
      <c r="V48" s="74" t="e">
        <f>VLOOKUP(B48,REVENUE!C:F,3,FALSE)</f>
        <v>#N/A</v>
      </c>
    </row>
    <row r="49" spans="2:22" ht="18" customHeight="1" x14ac:dyDescent="0.2">
      <c r="B49" s="17"/>
      <c r="C49" s="64"/>
      <c r="D49" s="80" t="e">
        <f>VLOOKUP(B49,REVENUE!C:D,2,FALSE)</f>
        <v>#N/A</v>
      </c>
      <c r="E49" s="17"/>
      <c r="F49" s="84"/>
      <c r="G49" s="12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82">
        <f t="shared" si="1"/>
        <v>0</v>
      </c>
      <c r="V49" s="74" t="e">
        <f>VLOOKUP(B49,REVENUE!C:F,3,FALSE)</f>
        <v>#N/A</v>
      </c>
    </row>
    <row r="50" spans="2:22" ht="18" customHeight="1" x14ac:dyDescent="0.2">
      <c r="B50" s="17"/>
      <c r="C50" s="64"/>
      <c r="D50" s="80" t="e">
        <f>VLOOKUP(B50,REVENUE!C:D,2,FALSE)</f>
        <v>#N/A</v>
      </c>
      <c r="E50" s="17"/>
      <c r="F50" s="84"/>
      <c r="G50" s="126"/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82">
        <f t="shared" si="1"/>
        <v>0</v>
      </c>
      <c r="V50" s="74" t="e">
        <f>VLOOKUP(B50,REVENUE!C:F,3,FALSE)</f>
        <v>#N/A</v>
      </c>
    </row>
    <row r="51" spans="2:22" ht="18" customHeight="1" x14ac:dyDescent="0.2">
      <c r="B51" s="17"/>
      <c r="C51" s="64"/>
      <c r="D51" s="80" t="e">
        <f>VLOOKUP(B51,REVENUE!C:D,2,FALSE)</f>
        <v>#N/A</v>
      </c>
      <c r="E51" s="17"/>
      <c r="F51" s="84"/>
      <c r="G51" s="126"/>
      <c r="H51" s="176"/>
      <c r="I51" s="176"/>
      <c r="J51" s="176"/>
      <c r="K51" s="176"/>
      <c r="L51" s="176"/>
      <c r="M51" s="176"/>
      <c r="N51" s="176"/>
      <c r="O51" s="176"/>
      <c r="P51" s="176"/>
      <c r="Q51" s="176"/>
      <c r="R51" s="176"/>
      <c r="S51" s="176"/>
      <c r="T51" s="176"/>
      <c r="U51" s="82">
        <f t="shared" si="1"/>
        <v>0</v>
      </c>
      <c r="V51" s="74" t="e">
        <f>VLOOKUP(B51,REVENUE!C:F,3,FALSE)</f>
        <v>#N/A</v>
      </c>
    </row>
    <row r="52" spans="2:22" ht="18" customHeight="1" x14ac:dyDescent="0.2">
      <c r="B52" s="17"/>
      <c r="C52" s="64"/>
      <c r="D52" s="80" t="e">
        <f>VLOOKUP(B52,REVENUE!C:D,2,FALSE)</f>
        <v>#N/A</v>
      </c>
      <c r="E52" s="17"/>
      <c r="F52" s="84"/>
      <c r="G52" s="126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82">
        <f t="shared" si="1"/>
        <v>0</v>
      </c>
      <c r="V52" s="74" t="e">
        <f>VLOOKUP(B52,REVENUE!C:F,3,FALSE)</f>
        <v>#N/A</v>
      </c>
    </row>
    <row r="53" spans="2:22" ht="18" customHeight="1" x14ac:dyDescent="0.2">
      <c r="B53" s="17"/>
      <c r="C53" s="64"/>
      <c r="D53" s="80" t="e">
        <f>VLOOKUP(B53,REVENUE!C:D,2,FALSE)</f>
        <v>#N/A</v>
      </c>
      <c r="E53" s="17"/>
      <c r="F53" s="84"/>
      <c r="G53" s="12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82">
        <f t="shared" si="1"/>
        <v>0</v>
      </c>
      <c r="V53" s="74" t="e">
        <f>VLOOKUP(B53,REVENUE!C:F,3,FALSE)</f>
        <v>#N/A</v>
      </c>
    </row>
    <row r="54" spans="2:22" ht="18" customHeight="1" x14ac:dyDescent="0.2">
      <c r="B54" s="17"/>
      <c r="C54" s="64"/>
      <c r="D54" s="80" t="e">
        <f>VLOOKUP(B54,REVENUE!C:D,2,FALSE)</f>
        <v>#N/A</v>
      </c>
      <c r="E54" s="17"/>
      <c r="F54" s="84"/>
      <c r="G54" s="12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82">
        <f t="shared" si="1"/>
        <v>0</v>
      </c>
      <c r="V54" s="74" t="e">
        <f>VLOOKUP(B54,REVENUE!C:F,3,FALSE)</f>
        <v>#N/A</v>
      </c>
    </row>
    <row r="55" spans="2:22" ht="18" customHeight="1" x14ac:dyDescent="0.2">
      <c r="B55" s="17"/>
      <c r="C55" s="64"/>
      <c r="D55" s="80" t="e">
        <f>VLOOKUP(B55,REVENUE!C:D,2,FALSE)</f>
        <v>#N/A</v>
      </c>
      <c r="E55" s="17"/>
      <c r="F55" s="84"/>
      <c r="G55" s="12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82">
        <f t="shared" si="1"/>
        <v>0</v>
      </c>
      <c r="V55" s="74" t="e">
        <f>VLOOKUP(B55,REVENUE!C:F,3,FALSE)</f>
        <v>#N/A</v>
      </c>
    </row>
    <row r="56" spans="2:22" ht="18" customHeight="1" x14ac:dyDescent="0.2">
      <c r="B56" s="17"/>
      <c r="C56" s="64"/>
      <c r="D56" s="80" t="e">
        <f>VLOOKUP(B56,REVENUE!C:D,2,FALSE)</f>
        <v>#N/A</v>
      </c>
      <c r="E56" s="17"/>
      <c r="F56" s="84"/>
      <c r="G56" s="126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82">
        <f t="shared" si="1"/>
        <v>0</v>
      </c>
      <c r="V56" s="74" t="e">
        <f>VLOOKUP(B56,REVENUE!C:F,3,FALSE)</f>
        <v>#N/A</v>
      </c>
    </row>
    <row r="57" spans="2:22" ht="18" customHeight="1" x14ac:dyDescent="0.2">
      <c r="B57" s="17"/>
      <c r="C57" s="64"/>
      <c r="D57" s="80" t="e">
        <f>VLOOKUP(B57,REVENUE!C:D,2,FALSE)</f>
        <v>#N/A</v>
      </c>
      <c r="E57" s="17"/>
      <c r="F57" s="84"/>
      <c r="G57" s="12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82">
        <f t="shared" si="1"/>
        <v>0</v>
      </c>
      <c r="V57" s="74" t="e">
        <f>VLOOKUP(B57,REVENUE!C:F,3,FALSE)</f>
        <v>#N/A</v>
      </c>
    </row>
    <row r="58" spans="2:22" ht="18" customHeight="1" x14ac:dyDescent="0.2">
      <c r="B58" s="17"/>
      <c r="C58" s="64"/>
      <c r="D58" s="80" t="e">
        <f>VLOOKUP(B58,REVENUE!C:D,2,FALSE)</f>
        <v>#N/A</v>
      </c>
      <c r="E58" s="17"/>
      <c r="F58" s="84"/>
      <c r="G58" s="12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82">
        <f t="shared" si="1"/>
        <v>0</v>
      </c>
      <c r="V58" s="74" t="e">
        <f>VLOOKUP(B58,REVENUE!C:F,3,FALSE)</f>
        <v>#N/A</v>
      </c>
    </row>
    <row r="59" spans="2:22" ht="18" customHeight="1" x14ac:dyDescent="0.2">
      <c r="B59" s="17"/>
      <c r="C59" s="64"/>
      <c r="D59" s="80" t="e">
        <f>VLOOKUP(B59,REVENUE!C:D,2,FALSE)</f>
        <v>#N/A</v>
      </c>
      <c r="E59" s="17"/>
      <c r="F59" s="84"/>
      <c r="G59" s="12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82">
        <f t="shared" si="1"/>
        <v>0</v>
      </c>
      <c r="V59" s="74" t="e">
        <f>VLOOKUP(B59,REVENUE!C:F,3,FALSE)</f>
        <v>#N/A</v>
      </c>
    </row>
    <row r="60" spans="2:22" ht="18" customHeight="1" x14ac:dyDescent="0.2">
      <c r="B60" s="17"/>
      <c r="C60" s="64"/>
      <c r="D60" s="80" t="e">
        <f>VLOOKUP(B60,REVENUE!C:D,2,FALSE)</f>
        <v>#N/A</v>
      </c>
      <c r="E60" s="17"/>
      <c r="F60" s="84"/>
      <c r="G60" s="12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82">
        <f t="shared" si="1"/>
        <v>0</v>
      </c>
      <c r="V60" s="74" t="e">
        <f>VLOOKUP(B60,REVENUE!C:F,3,FALSE)</f>
        <v>#N/A</v>
      </c>
    </row>
    <row r="61" spans="2:22" ht="18" customHeight="1" x14ac:dyDescent="0.2">
      <c r="B61" s="17"/>
      <c r="C61" s="64"/>
      <c r="D61" s="80" t="e">
        <f>VLOOKUP(B61,REVENUE!C:D,2,FALSE)</f>
        <v>#N/A</v>
      </c>
      <c r="E61" s="17"/>
      <c r="F61" s="84"/>
      <c r="G61" s="12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82">
        <f t="shared" si="1"/>
        <v>0</v>
      </c>
      <c r="V61" s="74" t="e">
        <f>VLOOKUP(B61,REVENUE!C:F,3,FALSE)</f>
        <v>#N/A</v>
      </c>
    </row>
    <row r="62" spans="2:22" ht="18" customHeight="1" x14ac:dyDescent="0.2">
      <c r="B62" s="17"/>
      <c r="C62" s="64"/>
      <c r="D62" s="80" t="e">
        <f>VLOOKUP(B62,REVENUE!C:D,2,FALSE)</f>
        <v>#N/A</v>
      </c>
      <c r="E62" s="17"/>
      <c r="F62" s="84"/>
      <c r="G62" s="12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82">
        <f t="shared" si="1"/>
        <v>0</v>
      </c>
      <c r="V62" s="74" t="e">
        <f>VLOOKUP(B62,REVENUE!C:F,3,FALSE)</f>
        <v>#N/A</v>
      </c>
    </row>
    <row r="63" spans="2:22" ht="18" customHeight="1" x14ac:dyDescent="0.2">
      <c r="B63" s="17"/>
      <c r="C63" s="64"/>
      <c r="D63" s="80" t="e">
        <f>VLOOKUP(B63,REVENUE!C:D,2,FALSE)</f>
        <v>#N/A</v>
      </c>
      <c r="E63" s="17"/>
      <c r="F63" s="84"/>
      <c r="G63" s="12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82">
        <f t="shared" si="1"/>
        <v>0</v>
      </c>
      <c r="V63" s="74" t="e">
        <f>VLOOKUP(B63,REVENUE!C:F,3,FALSE)</f>
        <v>#N/A</v>
      </c>
    </row>
    <row r="64" spans="2:22" ht="18" customHeight="1" x14ac:dyDescent="0.2">
      <c r="B64" s="17"/>
      <c r="C64" s="64"/>
      <c r="D64" s="80" t="e">
        <f>VLOOKUP(B64,REVENUE!C:D,2,FALSE)</f>
        <v>#N/A</v>
      </c>
      <c r="E64" s="17"/>
      <c r="F64" s="84"/>
      <c r="G64" s="12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82">
        <f t="shared" si="1"/>
        <v>0</v>
      </c>
      <c r="V64" s="74" t="e">
        <f>VLOOKUP(B64,REVENUE!C:F,3,FALSE)</f>
        <v>#N/A</v>
      </c>
    </row>
    <row r="65" spans="2:22" ht="18" customHeight="1" x14ac:dyDescent="0.2">
      <c r="B65" s="17"/>
      <c r="C65" s="64"/>
      <c r="D65" s="80" t="e">
        <f>VLOOKUP(B65,REVENUE!C:D,2,FALSE)</f>
        <v>#N/A</v>
      </c>
      <c r="E65" s="17"/>
      <c r="F65" s="84"/>
      <c r="G65" s="126"/>
      <c r="H65" s="176"/>
      <c r="I65" s="176"/>
      <c r="J65" s="176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82">
        <f t="shared" si="1"/>
        <v>0</v>
      </c>
      <c r="V65" s="74" t="e">
        <f>VLOOKUP(B65,REVENUE!C:F,3,FALSE)</f>
        <v>#N/A</v>
      </c>
    </row>
    <row r="66" spans="2:22" ht="18" customHeight="1" x14ac:dyDescent="0.2">
      <c r="B66" s="17"/>
      <c r="C66" s="64"/>
      <c r="D66" s="80" t="e">
        <f>VLOOKUP(B66,REVENUE!C:D,2,FALSE)</f>
        <v>#N/A</v>
      </c>
      <c r="E66" s="17"/>
      <c r="F66" s="84"/>
      <c r="G66" s="126"/>
      <c r="H66" s="176"/>
      <c r="I66" s="176"/>
      <c r="J66" s="176"/>
      <c r="K66" s="176"/>
      <c r="L66" s="176"/>
      <c r="M66" s="176"/>
      <c r="N66" s="176"/>
      <c r="O66" s="176"/>
      <c r="P66" s="176"/>
      <c r="Q66" s="176"/>
      <c r="R66" s="176"/>
      <c r="S66" s="176"/>
      <c r="T66" s="176"/>
      <c r="U66" s="82">
        <f t="shared" si="1"/>
        <v>0</v>
      </c>
      <c r="V66" s="74" t="e">
        <f>VLOOKUP(B66,REVENUE!C:F,3,FALSE)</f>
        <v>#N/A</v>
      </c>
    </row>
    <row r="67" spans="2:22" ht="18" customHeight="1" x14ac:dyDescent="0.2">
      <c r="B67" s="17"/>
      <c r="C67" s="64"/>
      <c r="D67" s="80" t="e">
        <f>VLOOKUP(B67,REVENUE!C:D,2,FALSE)</f>
        <v>#N/A</v>
      </c>
      <c r="E67" s="17"/>
      <c r="F67" s="84"/>
      <c r="G67" s="126"/>
      <c r="H67" s="176"/>
      <c r="I67" s="176"/>
      <c r="J67" s="176"/>
      <c r="K67" s="176"/>
      <c r="L67" s="176"/>
      <c r="M67" s="176"/>
      <c r="N67" s="176"/>
      <c r="O67" s="176"/>
      <c r="P67" s="176"/>
      <c r="Q67" s="176"/>
      <c r="R67" s="176"/>
      <c r="S67" s="176"/>
      <c r="T67" s="176"/>
      <c r="U67" s="82">
        <f t="shared" si="1"/>
        <v>0</v>
      </c>
      <c r="V67" s="74" t="e">
        <f>VLOOKUP(B67,REVENUE!C:F,3,FALSE)</f>
        <v>#N/A</v>
      </c>
    </row>
    <row r="68" spans="2:22" ht="18" customHeight="1" x14ac:dyDescent="0.2">
      <c r="B68" s="17"/>
      <c r="C68" s="64"/>
      <c r="D68" s="80" t="e">
        <f>VLOOKUP(B68,REVENUE!C:D,2,FALSE)</f>
        <v>#N/A</v>
      </c>
      <c r="E68" s="17"/>
      <c r="F68" s="84"/>
      <c r="G68" s="126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6"/>
      <c r="S68" s="176"/>
      <c r="T68" s="176"/>
      <c r="U68" s="82">
        <f t="shared" si="1"/>
        <v>0</v>
      </c>
      <c r="V68" s="74" t="e">
        <f>VLOOKUP(B68,REVENUE!C:F,3,FALSE)</f>
        <v>#N/A</v>
      </c>
    </row>
    <row r="69" spans="2:22" ht="18" customHeight="1" x14ac:dyDescent="0.2">
      <c r="B69" s="17"/>
      <c r="C69" s="64"/>
      <c r="D69" s="80" t="e">
        <f>VLOOKUP(B69,REVENUE!C:D,2,FALSE)</f>
        <v>#N/A</v>
      </c>
      <c r="E69" s="17"/>
      <c r="F69" s="84"/>
      <c r="G69" s="126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6"/>
      <c r="S69" s="176"/>
      <c r="T69" s="176"/>
      <c r="U69" s="82">
        <f t="shared" si="1"/>
        <v>0</v>
      </c>
      <c r="V69" s="74" t="e">
        <f>VLOOKUP(B69,REVENUE!C:F,3,FALSE)</f>
        <v>#N/A</v>
      </c>
    </row>
    <row r="70" spans="2:22" ht="18" customHeight="1" x14ac:dyDescent="0.2">
      <c r="B70" s="17"/>
      <c r="C70" s="64"/>
      <c r="D70" s="80" t="e">
        <f>VLOOKUP(B70,REVENUE!C:D,2,FALSE)</f>
        <v>#N/A</v>
      </c>
      <c r="E70" s="17"/>
      <c r="F70" s="84"/>
      <c r="G70" s="126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6"/>
      <c r="S70" s="176"/>
      <c r="T70" s="176"/>
      <c r="U70" s="82">
        <f t="shared" si="1"/>
        <v>0</v>
      </c>
      <c r="V70" s="74" t="e">
        <f>VLOOKUP(B70,REVENUE!C:F,3,FALSE)</f>
        <v>#N/A</v>
      </c>
    </row>
    <row r="71" spans="2:22" ht="18" customHeight="1" x14ac:dyDescent="0.2">
      <c r="B71" s="17"/>
      <c r="C71" s="64"/>
      <c r="D71" s="80" t="e">
        <f>VLOOKUP(B71,REVENUE!C:D,2,FALSE)</f>
        <v>#N/A</v>
      </c>
      <c r="E71" s="17"/>
      <c r="F71" s="84"/>
      <c r="G71" s="126"/>
      <c r="H71" s="176"/>
      <c r="I71" s="176"/>
      <c r="J71" s="176"/>
      <c r="K71" s="176"/>
      <c r="L71" s="176"/>
      <c r="M71" s="176"/>
      <c r="N71" s="176"/>
      <c r="O71" s="176"/>
      <c r="P71" s="176"/>
      <c r="Q71" s="176"/>
      <c r="R71" s="176"/>
      <c r="S71" s="176"/>
      <c r="T71" s="176"/>
      <c r="U71" s="82">
        <f t="shared" si="1"/>
        <v>0</v>
      </c>
      <c r="V71" s="74" t="e">
        <f>VLOOKUP(B71,REVENUE!C:F,3,FALSE)</f>
        <v>#N/A</v>
      </c>
    </row>
    <row r="72" spans="2:22" ht="18" customHeight="1" x14ac:dyDescent="0.2">
      <c r="B72" s="17"/>
      <c r="C72" s="64"/>
      <c r="D72" s="80" t="e">
        <f>VLOOKUP(B72,REVENUE!C:D,2,FALSE)</f>
        <v>#N/A</v>
      </c>
      <c r="E72" s="17"/>
      <c r="F72" s="84"/>
      <c r="G72" s="126"/>
      <c r="H72" s="176"/>
      <c r="I72" s="176"/>
      <c r="J72" s="176"/>
      <c r="K72" s="176"/>
      <c r="L72" s="176"/>
      <c r="M72" s="176"/>
      <c r="N72" s="176"/>
      <c r="O72" s="176"/>
      <c r="P72" s="176"/>
      <c r="Q72" s="176"/>
      <c r="R72" s="176"/>
      <c r="S72" s="176"/>
      <c r="T72" s="176"/>
      <c r="U72" s="82">
        <f t="shared" si="1"/>
        <v>0</v>
      </c>
      <c r="V72" s="74" t="e">
        <f>VLOOKUP(B72,REVENUE!C:F,3,FALSE)</f>
        <v>#N/A</v>
      </c>
    </row>
    <row r="73" spans="2:22" ht="18" customHeight="1" x14ac:dyDescent="0.2">
      <c r="B73" s="17"/>
      <c r="C73" s="64"/>
      <c r="D73" s="80" t="e">
        <f>VLOOKUP(B73,REVENUE!C:D,2,FALSE)</f>
        <v>#N/A</v>
      </c>
      <c r="E73" s="17"/>
      <c r="F73" s="84"/>
      <c r="G73" s="126"/>
      <c r="H73" s="176"/>
      <c r="I73" s="176"/>
      <c r="J73" s="176"/>
      <c r="K73" s="176"/>
      <c r="L73" s="176"/>
      <c r="M73" s="176"/>
      <c r="N73" s="176"/>
      <c r="O73" s="176"/>
      <c r="P73" s="176"/>
      <c r="Q73" s="176"/>
      <c r="R73" s="176"/>
      <c r="S73" s="176"/>
      <c r="T73" s="176"/>
      <c r="U73" s="82">
        <f t="shared" si="1"/>
        <v>0</v>
      </c>
      <c r="V73" s="74" t="e">
        <f>VLOOKUP(B73,REVENUE!C:F,3,FALSE)</f>
        <v>#N/A</v>
      </c>
    </row>
    <row r="74" spans="2:22" ht="18" customHeight="1" x14ac:dyDescent="0.2">
      <c r="B74" s="17"/>
      <c r="C74" s="64"/>
      <c r="D74" s="80" t="e">
        <f>VLOOKUP(B74,REVENUE!C:D,2,FALSE)</f>
        <v>#N/A</v>
      </c>
      <c r="E74" s="17"/>
      <c r="F74" s="84"/>
      <c r="G74" s="126"/>
      <c r="H74" s="176"/>
      <c r="I74" s="176"/>
      <c r="J74" s="176"/>
      <c r="K74" s="176"/>
      <c r="L74" s="176"/>
      <c r="M74" s="176"/>
      <c r="N74" s="176"/>
      <c r="O74" s="176"/>
      <c r="P74" s="176"/>
      <c r="Q74" s="176"/>
      <c r="R74" s="176"/>
      <c r="S74" s="176"/>
      <c r="T74" s="176"/>
      <c r="U74" s="82">
        <f t="shared" si="1"/>
        <v>0</v>
      </c>
      <c r="V74" s="74" t="e">
        <f>VLOOKUP(B74,REVENUE!C:F,3,FALSE)</f>
        <v>#N/A</v>
      </c>
    </row>
    <row r="75" spans="2:22" ht="18" customHeight="1" x14ac:dyDescent="0.2">
      <c r="B75" s="17"/>
      <c r="C75" s="64"/>
      <c r="D75" s="80" t="e">
        <f>VLOOKUP(B75,REVENUE!C:D,2,FALSE)</f>
        <v>#N/A</v>
      </c>
      <c r="E75" s="17"/>
      <c r="F75" s="84"/>
      <c r="G75" s="126"/>
      <c r="H75" s="176"/>
      <c r="I75" s="176"/>
      <c r="J75" s="176"/>
      <c r="K75" s="176"/>
      <c r="L75" s="176"/>
      <c r="M75" s="176"/>
      <c r="N75" s="176"/>
      <c r="O75" s="176"/>
      <c r="P75" s="176"/>
      <c r="Q75" s="176"/>
      <c r="R75" s="176"/>
      <c r="S75" s="176"/>
      <c r="T75" s="176"/>
      <c r="U75" s="82">
        <f t="shared" si="1"/>
        <v>0</v>
      </c>
      <c r="V75" s="74" t="e">
        <f>VLOOKUP(B75,REVENUE!C:F,3,FALSE)</f>
        <v>#N/A</v>
      </c>
    </row>
    <row r="76" spans="2:22" ht="18" customHeight="1" x14ac:dyDescent="0.2">
      <c r="B76" s="17"/>
      <c r="C76" s="64"/>
      <c r="D76" s="80" t="e">
        <f>VLOOKUP(B76,REVENUE!C:D,2,FALSE)</f>
        <v>#N/A</v>
      </c>
      <c r="E76" s="17"/>
      <c r="F76" s="84"/>
      <c r="G76" s="126"/>
      <c r="H76" s="176"/>
      <c r="I76" s="176"/>
      <c r="J76" s="176"/>
      <c r="K76" s="176"/>
      <c r="L76" s="176"/>
      <c r="M76" s="176"/>
      <c r="N76" s="176"/>
      <c r="O76" s="176"/>
      <c r="P76" s="176"/>
      <c r="Q76" s="176"/>
      <c r="R76" s="176"/>
      <c r="S76" s="176"/>
      <c r="T76" s="176"/>
      <c r="U76" s="82">
        <f t="shared" si="1"/>
        <v>0</v>
      </c>
      <c r="V76" s="74" t="e">
        <f>VLOOKUP(B76,REVENUE!C:F,3,FALSE)</f>
        <v>#N/A</v>
      </c>
    </row>
    <row r="77" spans="2:22" ht="18" customHeight="1" x14ac:dyDescent="0.2">
      <c r="B77" s="17"/>
      <c r="C77" s="64"/>
      <c r="D77" s="80" t="e">
        <f>VLOOKUP(B77,REVENUE!C:D,2,FALSE)</f>
        <v>#N/A</v>
      </c>
      <c r="E77" s="17"/>
      <c r="F77" s="84"/>
      <c r="G77" s="126"/>
      <c r="H77" s="176"/>
      <c r="I77" s="176"/>
      <c r="J77" s="176"/>
      <c r="K77" s="176"/>
      <c r="L77" s="176"/>
      <c r="M77" s="176"/>
      <c r="N77" s="176"/>
      <c r="O77" s="176"/>
      <c r="P77" s="176"/>
      <c r="Q77" s="176"/>
      <c r="R77" s="176"/>
      <c r="S77" s="176"/>
      <c r="T77" s="176"/>
      <c r="U77" s="82">
        <f t="shared" si="1"/>
        <v>0</v>
      </c>
      <c r="V77" s="74" t="e">
        <f>VLOOKUP(B77,REVENUE!C:F,3,FALSE)</f>
        <v>#N/A</v>
      </c>
    </row>
    <row r="78" spans="2:22" ht="18" customHeight="1" x14ac:dyDescent="0.2">
      <c r="B78" s="17"/>
      <c r="C78" s="64"/>
      <c r="D78" s="80" t="e">
        <f>VLOOKUP(B78,REVENUE!C:D,2,FALSE)</f>
        <v>#N/A</v>
      </c>
      <c r="E78" s="17"/>
      <c r="F78" s="84"/>
      <c r="G78" s="126"/>
      <c r="H78" s="176"/>
      <c r="I78" s="176"/>
      <c r="J78" s="176"/>
      <c r="K78" s="176"/>
      <c r="L78" s="176"/>
      <c r="M78" s="176"/>
      <c r="N78" s="176"/>
      <c r="O78" s="176"/>
      <c r="P78" s="176"/>
      <c r="Q78" s="176"/>
      <c r="R78" s="176"/>
      <c r="S78" s="176"/>
      <c r="T78" s="176"/>
      <c r="U78" s="82">
        <f t="shared" si="1"/>
        <v>0</v>
      </c>
      <c r="V78" s="74" t="e">
        <f>VLOOKUP(B78,REVENUE!C:F,3,FALSE)</f>
        <v>#N/A</v>
      </c>
    </row>
    <row r="79" spans="2:22" ht="18" customHeight="1" x14ac:dyDescent="0.2">
      <c r="B79" s="17"/>
      <c r="C79" s="64"/>
      <c r="D79" s="80" t="e">
        <f>VLOOKUP(B79,REVENUE!C:D,2,FALSE)</f>
        <v>#N/A</v>
      </c>
      <c r="E79" s="17"/>
      <c r="F79" s="84"/>
      <c r="G79" s="126"/>
      <c r="H79" s="176"/>
      <c r="I79" s="176"/>
      <c r="J79" s="176"/>
      <c r="K79" s="176"/>
      <c r="L79" s="176"/>
      <c r="M79" s="176"/>
      <c r="N79" s="176"/>
      <c r="O79" s="176"/>
      <c r="P79" s="176"/>
      <c r="Q79" s="176"/>
      <c r="R79" s="176"/>
      <c r="S79" s="176"/>
      <c r="T79" s="176"/>
      <c r="U79" s="82">
        <f t="shared" si="1"/>
        <v>0</v>
      </c>
      <c r="V79" s="74" t="e">
        <f>VLOOKUP(B79,REVENUE!C:F,3,FALSE)</f>
        <v>#N/A</v>
      </c>
    </row>
    <row r="80" spans="2:22" ht="18" customHeight="1" x14ac:dyDescent="0.2">
      <c r="B80" s="17"/>
      <c r="C80" s="64"/>
      <c r="D80" s="80" t="e">
        <f>VLOOKUP(B80,REVENUE!C:D,2,FALSE)</f>
        <v>#N/A</v>
      </c>
      <c r="E80" s="17"/>
      <c r="F80" s="84"/>
      <c r="G80" s="126"/>
      <c r="H80" s="176"/>
      <c r="I80" s="176"/>
      <c r="J80" s="176"/>
      <c r="K80" s="176"/>
      <c r="L80" s="176"/>
      <c r="M80" s="176"/>
      <c r="N80" s="176"/>
      <c r="O80" s="176"/>
      <c r="P80" s="176"/>
      <c r="Q80" s="176"/>
      <c r="R80" s="176"/>
      <c r="S80" s="176"/>
      <c r="T80" s="176"/>
      <c r="U80" s="82">
        <f t="shared" si="1"/>
        <v>0</v>
      </c>
      <c r="V80" s="74" t="e">
        <f>VLOOKUP(B80,REVENUE!C:F,3,FALSE)</f>
        <v>#N/A</v>
      </c>
    </row>
    <row r="81" spans="2:22" ht="18" customHeight="1" x14ac:dyDescent="0.2">
      <c r="B81" s="17"/>
      <c r="C81" s="64"/>
      <c r="D81" s="80" t="e">
        <f>VLOOKUP(B81,REVENUE!C:D,2,FALSE)</f>
        <v>#N/A</v>
      </c>
      <c r="E81" s="17"/>
      <c r="F81" s="84"/>
      <c r="G81" s="126"/>
      <c r="H81" s="176"/>
      <c r="I81" s="176"/>
      <c r="J81" s="176"/>
      <c r="K81" s="176"/>
      <c r="L81" s="176"/>
      <c r="M81" s="176"/>
      <c r="N81" s="176"/>
      <c r="O81" s="176"/>
      <c r="P81" s="176"/>
      <c r="Q81" s="176"/>
      <c r="R81" s="176"/>
      <c r="S81" s="176"/>
      <c r="T81" s="176"/>
      <c r="U81" s="82">
        <f t="shared" si="1"/>
        <v>0</v>
      </c>
      <c r="V81" s="74" t="e">
        <f>VLOOKUP(B81,REVENUE!C:F,3,FALSE)</f>
        <v>#N/A</v>
      </c>
    </row>
    <row r="82" spans="2:22" ht="18" customHeight="1" x14ac:dyDescent="0.2">
      <c r="B82" s="17"/>
      <c r="C82" s="64"/>
      <c r="D82" s="80" t="e">
        <f>VLOOKUP(B82,REVENUE!C:D,2,FALSE)</f>
        <v>#N/A</v>
      </c>
      <c r="E82" s="17"/>
      <c r="F82" s="84"/>
      <c r="G82" s="126"/>
      <c r="H82" s="176"/>
      <c r="I82" s="176"/>
      <c r="J82" s="176"/>
      <c r="K82" s="176"/>
      <c r="L82" s="176"/>
      <c r="M82" s="176"/>
      <c r="N82" s="176"/>
      <c r="O82" s="176"/>
      <c r="P82" s="176"/>
      <c r="Q82" s="176"/>
      <c r="R82" s="176"/>
      <c r="S82" s="176"/>
      <c r="T82" s="176"/>
      <c r="U82" s="82">
        <f t="shared" ref="U82:U145" si="2">SUM(H82:T82)</f>
        <v>0</v>
      </c>
      <c r="V82" s="74" t="e">
        <f>VLOOKUP(B82,REVENUE!C:F,3,FALSE)</f>
        <v>#N/A</v>
      </c>
    </row>
    <row r="83" spans="2:22" ht="18" customHeight="1" x14ac:dyDescent="0.2">
      <c r="B83" s="17"/>
      <c r="C83" s="64"/>
      <c r="D83" s="80" t="e">
        <f>VLOOKUP(B83,REVENUE!C:D,2,FALSE)</f>
        <v>#N/A</v>
      </c>
      <c r="E83" s="17"/>
      <c r="F83" s="84"/>
      <c r="G83" s="12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82">
        <f t="shared" si="2"/>
        <v>0</v>
      </c>
      <c r="V83" s="74" t="e">
        <f>VLOOKUP(B83,REVENUE!C:F,3,FALSE)</f>
        <v>#N/A</v>
      </c>
    </row>
    <row r="84" spans="2:22" ht="18" customHeight="1" x14ac:dyDescent="0.2">
      <c r="B84" s="17"/>
      <c r="C84" s="64"/>
      <c r="D84" s="80" t="e">
        <f>VLOOKUP(B84,REVENUE!C:D,2,FALSE)</f>
        <v>#N/A</v>
      </c>
      <c r="E84" s="17"/>
      <c r="F84" s="84"/>
      <c r="G84" s="12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82">
        <f t="shared" si="2"/>
        <v>0</v>
      </c>
      <c r="V84" s="74" t="e">
        <f>VLOOKUP(B84,REVENUE!C:F,3,FALSE)</f>
        <v>#N/A</v>
      </c>
    </row>
    <row r="85" spans="2:22" ht="18" customHeight="1" x14ac:dyDescent="0.2">
      <c r="B85" s="17"/>
      <c r="C85" s="64"/>
      <c r="D85" s="80" t="e">
        <f>VLOOKUP(B85,REVENUE!C:D,2,FALSE)</f>
        <v>#N/A</v>
      </c>
      <c r="E85" s="17"/>
      <c r="F85" s="84"/>
      <c r="G85" s="12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82">
        <f t="shared" si="2"/>
        <v>0</v>
      </c>
      <c r="V85" s="74" t="e">
        <f>VLOOKUP(B85,REVENUE!C:F,3,FALSE)</f>
        <v>#N/A</v>
      </c>
    </row>
    <row r="86" spans="2:22" ht="18" customHeight="1" x14ac:dyDescent="0.2">
      <c r="B86" s="17"/>
      <c r="C86" s="64"/>
      <c r="D86" s="80" t="e">
        <f>VLOOKUP(B86,REVENUE!C:D,2,FALSE)</f>
        <v>#N/A</v>
      </c>
      <c r="E86" s="17"/>
      <c r="F86" s="84"/>
      <c r="G86" s="12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82">
        <f t="shared" si="2"/>
        <v>0</v>
      </c>
      <c r="V86" s="74" t="e">
        <f>VLOOKUP(B86,REVENUE!C:F,3,FALSE)</f>
        <v>#N/A</v>
      </c>
    </row>
    <row r="87" spans="2:22" ht="18" customHeight="1" x14ac:dyDescent="0.2">
      <c r="B87" s="17"/>
      <c r="C87" s="64"/>
      <c r="D87" s="80" t="e">
        <f>VLOOKUP(B87,REVENUE!C:D,2,FALSE)</f>
        <v>#N/A</v>
      </c>
      <c r="E87" s="17"/>
      <c r="F87" s="84"/>
      <c r="G87" s="126"/>
      <c r="H87" s="176"/>
      <c r="I87" s="176"/>
      <c r="J87" s="176"/>
      <c r="K87" s="176"/>
      <c r="L87" s="176"/>
      <c r="M87" s="176"/>
      <c r="N87" s="176"/>
      <c r="O87" s="176"/>
      <c r="P87" s="176"/>
      <c r="Q87" s="176"/>
      <c r="R87" s="176"/>
      <c r="S87" s="176"/>
      <c r="T87" s="176"/>
      <c r="U87" s="82">
        <f t="shared" si="2"/>
        <v>0</v>
      </c>
      <c r="V87" s="74" t="e">
        <f>VLOOKUP(B87,REVENUE!C:F,3,FALSE)</f>
        <v>#N/A</v>
      </c>
    </row>
    <row r="88" spans="2:22" ht="18" customHeight="1" x14ac:dyDescent="0.2">
      <c r="B88" s="17"/>
      <c r="C88" s="64"/>
      <c r="D88" s="80" t="e">
        <f>VLOOKUP(B88,REVENUE!C:D,2,FALSE)</f>
        <v>#N/A</v>
      </c>
      <c r="E88" s="17"/>
      <c r="F88" s="84"/>
      <c r="G88" s="126"/>
      <c r="H88" s="176"/>
      <c r="I88" s="176"/>
      <c r="J88" s="176"/>
      <c r="K88" s="176"/>
      <c r="L88" s="176"/>
      <c r="M88" s="176"/>
      <c r="N88" s="176"/>
      <c r="O88" s="176"/>
      <c r="P88" s="176"/>
      <c r="Q88" s="176"/>
      <c r="R88" s="176"/>
      <c r="S88" s="176"/>
      <c r="T88" s="176"/>
      <c r="U88" s="82">
        <f t="shared" si="2"/>
        <v>0</v>
      </c>
      <c r="V88" s="74" t="e">
        <f>VLOOKUP(B88,REVENUE!C:F,3,FALSE)</f>
        <v>#N/A</v>
      </c>
    </row>
    <row r="89" spans="2:22" ht="18" customHeight="1" x14ac:dyDescent="0.2">
      <c r="B89" s="17"/>
      <c r="C89" s="64"/>
      <c r="D89" s="80" t="e">
        <f>VLOOKUP(B89,REVENUE!C:D,2,FALSE)</f>
        <v>#N/A</v>
      </c>
      <c r="E89" s="17"/>
      <c r="F89" s="84"/>
      <c r="G89" s="126"/>
      <c r="H89" s="176"/>
      <c r="I89" s="176"/>
      <c r="J89" s="176"/>
      <c r="K89" s="176"/>
      <c r="L89" s="176"/>
      <c r="M89" s="176"/>
      <c r="N89" s="176"/>
      <c r="O89" s="176"/>
      <c r="P89" s="176"/>
      <c r="Q89" s="176"/>
      <c r="R89" s="176"/>
      <c r="S89" s="176"/>
      <c r="T89" s="176"/>
      <c r="U89" s="82">
        <f t="shared" si="2"/>
        <v>0</v>
      </c>
      <c r="V89" s="74" t="e">
        <f>VLOOKUP(B89,REVENUE!C:F,3,FALSE)</f>
        <v>#N/A</v>
      </c>
    </row>
    <row r="90" spans="2:22" ht="18" customHeight="1" x14ac:dyDescent="0.2">
      <c r="B90" s="17"/>
      <c r="C90" s="64"/>
      <c r="D90" s="80" t="e">
        <f>VLOOKUP(B90,REVENUE!C:D,2,FALSE)</f>
        <v>#N/A</v>
      </c>
      <c r="E90" s="17"/>
      <c r="F90" s="84"/>
      <c r="G90" s="126"/>
      <c r="H90" s="176"/>
      <c r="I90" s="176"/>
      <c r="J90" s="176"/>
      <c r="K90" s="176"/>
      <c r="L90" s="176"/>
      <c r="M90" s="176"/>
      <c r="N90" s="176"/>
      <c r="O90" s="176"/>
      <c r="P90" s="176"/>
      <c r="Q90" s="176"/>
      <c r="R90" s="176"/>
      <c r="S90" s="176"/>
      <c r="T90" s="176"/>
      <c r="U90" s="82">
        <f t="shared" si="2"/>
        <v>0</v>
      </c>
      <c r="V90" s="74" t="e">
        <f>VLOOKUP(B90,REVENUE!C:F,3,FALSE)</f>
        <v>#N/A</v>
      </c>
    </row>
    <row r="91" spans="2:22" ht="18" customHeight="1" x14ac:dyDescent="0.2">
      <c r="B91" s="17"/>
      <c r="C91" s="64"/>
      <c r="D91" s="80" t="e">
        <f>VLOOKUP(B91,REVENUE!C:D,2,FALSE)</f>
        <v>#N/A</v>
      </c>
      <c r="E91" s="17"/>
      <c r="F91" s="84"/>
      <c r="G91" s="126"/>
      <c r="H91" s="176"/>
      <c r="I91" s="176"/>
      <c r="J91" s="176"/>
      <c r="K91" s="176"/>
      <c r="L91" s="176"/>
      <c r="M91" s="176"/>
      <c r="N91" s="176"/>
      <c r="O91" s="176"/>
      <c r="P91" s="176"/>
      <c r="Q91" s="176"/>
      <c r="R91" s="176"/>
      <c r="S91" s="176"/>
      <c r="T91" s="176"/>
      <c r="U91" s="82">
        <f t="shared" si="2"/>
        <v>0</v>
      </c>
      <c r="V91" s="74" t="e">
        <f>VLOOKUP(B91,REVENUE!C:F,3,FALSE)</f>
        <v>#N/A</v>
      </c>
    </row>
    <row r="92" spans="2:22" ht="18" customHeight="1" x14ac:dyDescent="0.2">
      <c r="B92" s="17"/>
      <c r="C92" s="64"/>
      <c r="D92" s="80" t="e">
        <f>VLOOKUP(B92,REVENUE!C:D,2,FALSE)</f>
        <v>#N/A</v>
      </c>
      <c r="E92" s="17"/>
      <c r="F92" s="84"/>
      <c r="G92" s="126"/>
      <c r="H92" s="176"/>
      <c r="I92" s="176"/>
      <c r="J92" s="176"/>
      <c r="K92" s="176"/>
      <c r="L92" s="176"/>
      <c r="M92" s="176"/>
      <c r="N92" s="176"/>
      <c r="O92" s="176"/>
      <c r="P92" s="176"/>
      <c r="Q92" s="176"/>
      <c r="R92" s="176"/>
      <c r="S92" s="176"/>
      <c r="T92" s="176"/>
      <c r="U92" s="82">
        <f t="shared" si="2"/>
        <v>0</v>
      </c>
      <c r="V92" s="74" t="e">
        <f>VLOOKUP(B92,REVENUE!C:F,3,FALSE)</f>
        <v>#N/A</v>
      </c>
    </row>
    <row r="93" spans="2:22" ht="18" customHeight="1" x14ac:dyDescent="0.2">
      <c r="B93" s="17"/>
      <c r="C93" s="64"/>
      <c r="D93" s="80" t="e">
        <f>VLOOKUP(B93,REVENUE!C:D,2,FALSE)</f>
        <v>#N/A</v>
      </c>
      <c r="E93" s="17"/>
      <c r="F93" s="84"/>
      <c r="G93" s="126"/>
      <c r="H93" s="176"/>
      <c r="I93" s="176"/>
      <c r="J93" s="176"/>
      <c r="K93" s="176"/>
      <c r="L93" s="176"/>
      <c r="M93" s="176"/>
      <c r="N93" s="176"/>
      <c r="O93" s="176"/>
      <c r="P93" s="176"/>
      <c r="Q93" s="176"/>
      <c r="R93" s="176"/>
      <c r="S93" s="176"/>
      <c r="T93" s="176"/>
      <c r="U93" s="82">
        <f t="shared" si="2"/>
        <v>0</v>
      </c>
      <c r="V93" s="74" t="e">
        <f>VLOOKUP(B93,REVENUE!C:F,3,FALSE)</f>
        <v>#N/A</v>
      </c>
    </row>
    <row r="94" spans="2:22" ht="18" customHeight="1" x14ac:dyDescent="0.2">
      <c r="B94" s="17"/>
      <c r="C94" s="64"/>
      <c r="D94" s="80" t="e">
        <f>VLOOKUP(B94,REVENUE!C:D,2,FALSE)</f>
        <v>#N/A</v>
      </c>
      <c r="E94" s="17"/>
      <c r="F94" s="84"/>
      <c r="G94" s="126"/>
      <c r="H94" s="176"/>
      <c r="I94" s="176"/>
      <c r="J94" s="176"/>
      <c r="K94" s="176"/>
      <c r="L94" s="176"/>
      <c r="M94" s="176"/>
      <c r="N94" s="176"/>
      <c r="O94" s="176"/>
      <c r="P94" s="176"/>
      <c r="Q94" s="176"/>
      <c r="R94" s="176"/>
      <c r="S94" s="176"/>
      <c r="T94" s="176"/>
      <c r="U94" s="82">
        <f t="shared" si="2"/>
        <v>0</v>
      </c>
      <c r="V94" s="74" t="e">
        <f>VLOOKUP(B94,REVENUE!C:F,3,FALSE)</f>
        <v>#N/A</v>
      </c>
    </row>
    <row r="95" spans="2:22" ht="18" customHeight="1" x14ac:dyDescent="0.2">
      <c r="B95" s="17"/>
      <c r="C95" s="64"/>
      <c r="D95" s="80" t="e">
        <f>VLOOKUP(B95,REVENUE!C:D,2,FALSE)</f>
        <v>#N/A</v>
      </c>
      <c r="E95" s="17"/>
      <c r="F95" s="84"/>
      <c r="G95" s="126"/>
      <c r="H95" s="176"/>
      <c r="I95" s="176"/>
      <c r="J95" s="176"/>
      <c r="K95" s="176"/>
      <c r="L95" s="176"/>
      <c r="M95" s="176"/>
      <c r="N95" s="176"/>
      <c r="O95" s="176"/>
      <c r="P95" s="176"/>
      <c r="Q95" s="176"/>
      <c r="R95" s="176"/>
      <c r="S95" s="176"/>
      <c r="T95" s="176"/>
      <c r="U95" s="82">
        <f t="shared" si="2"/>
        <v>0</v>
      </c>
      <c r="V95" s="74" t="e">
        <f>VLOOKUP(B95,REVENUE!C:F,3,FALSE)</f>
        <v>#N/A</v>
      </c>
    </row>
    <row r="96" spans="2:22" ht="18" customHeight="1" x14ac:dyDescent="0.2">
      <c r="B96" s="17"/>
      <c r="C96" s="64"/>
      <c r="D96" s="80" t="e">
        <f>VLOOKUP(B96,REVENUE!C:D,2,FALSE)</f>
        <v>#N/A</v>
      </c>
      <c r="E96" s="17"/>
      <c r="F96" s="84"/>
      <c r="G96" s="126"/>
      <c r="H96" s="176"/>
      <c r="I96" s="176"/>
      <c r="J96" s="176"/>
      <c r="K96" s="176"/>
      <c r="L96" s="176"/>
      <c r="M96" s="176"/>
      <c r="N96" s="176"/>
      <c r="O96" s="176"/>
      <c r="P96" s="176"/>
      <c r="Q96" s="176"/>
      <c r="R96" s="176"/>
      <c r="S96" s="176"/>
      <c r="T96" s="176"/>
      <c r="U96" s="82">
        <f t="shared" si="2"/>
        <v>0</v>
      </c>
      <c r="V96" s="74" t="e">
        <f>VLOOKUP(B96,REVENUE!C:F,3,FALSE)</f>
        <v>#N/A</v>
      </c>
    </row>
    <row r="97" spans="2:22" ht="18" customHeight="1" x14ac:dyDescent="0.2">
      <c r="B97" s="17"/>
      <c r="C97" s="64"/>
      <c r="D97" s="80" t="e">
        <f>VLOOKUP(B97,REVENUE!C:D,2,FALSE)</f>
        <v>#N/A</v>
      </c>
      <c r="E97" s="17"/>
      <c r="F97" s="84"/>
      <c r="G97" s="126"/>
      <c r="H97" s="176"/>
      <c r="I97" s="176"/>
      <c r="J97" s="176"/>
      <c r="K97" s="176"/>
      <c r="L97" s="176"/>
      <c r="M97" s="176"/>
      <c r="N97" s="176"/>
      <c r="O97" s="176"/>
      <c r="P97" s="176"/>
      <c r="Q97" s="176"/>
      <c r="R97" s="176"/>
      <c r="S97" s="176"/>
      <c r="T97" s="176"/>
      <c r="U97" s="82">
        <f t="shared" si="2"/>
        <v>0</v>
      </c>
      <c r="V97" s="74" t="e">
        <f>VLOOKUP(B97,REVENUE!C:F,3,FALSE)</f>
        <v>#N/A</v>
      </c>
    </row>
    <row r="98" spans="2:22" ht="18" customHeight="1" x14ac:dyDescent="0.2">
      <c r="B98" s="17"/>
      <c r="C98" s="64"/>
      <c r="D98" s="80" t="e">
        <f>VLOOKUP(B98,REVENUE!C:D,2,FALSE)</f>
        <v>#N/A</v>
      </c>
      <c r="E98" s="17"/>
      <c r="F98" s="84"/>
      <c r="G98" s="126"/>
      <c r="H98" s="176"/>
      <c r="I98" s="176"/>
      <c r="J98" s="176"/>
      <c r="K98" s="176"/>
      <c r="L98" s="176"/>
      <c r="M98" s="176"/>
      <c r="N98" s="176"/>
      <c r="O98" s="176"/>
      <c r="P98" s="176"/>
      <c r="Q98" s="176"/>
      <c r="R98" s="176"/>
      <c r="S98" s="176"/>
      <c r="T98" s="176"/>
      <c r="U98" s="82">
        <f t="shared" si="2"/>
        <v>0</v>
      </c>
      <c r="V98" s="74" t="e">
        <f>VLOOKUP(B98,REVENUE!C:F,3,FALSE)</f>
        <v>#N/A</v>
      </c>
    </row>
    <row r="99" spans="2:22" ht="18" customHeight="1" x14ac:dyDescent="0.2">
      <c r="B99" s="17"/>
      <c r="C99" s="64"/>
      <c r="D99" s="80" t="e">
        <f>VLOOKUP(B99,REVENUE!C:D,2,FALSE)</f>
        <v>#N/A</v>
      </c>
      <c r="E99" s="17"/>
      <c r="F99" s="84"/>
      <c r="G99" s="126"/>
      <c r="H99" s="176"/>
      <c r="I99" s="176"/>
      <c r="J99" s="176"/>
      <c r="K99" s="176"/>
      <c r="L99" s="176"/>
      <c r="M99" s="176"/>
      <c r="N99" s="176"/>
      <c r="O99" s="176"/>
      <c r="P99" s="176"/>
      <c r="Q99" s="176"/>
      <c r="R99" s="176"/>
      <c r="S99" s="176"/>
      <c r="T99" s="176"/>
      <c r="U99" s="82">
        <f t="shared" si="2"/>
        <v>0</v>
      </c>
      <c r="V99" s="74" t="e">
        <f>VLOOKUP(B99,REVENUE!C:F,3,FALSE)</f>
        <v>#N/A</v>
      </c>
    </row>
    <row r="100" spans="2:22" ht="18" customHeight="1" x14ac:dyDescent="0.2">
      <c r="B100" s="17"/>
      <c r="C100" s="64"/>
      <c r="D100" s="80" t="e">
        <f>VLOOKUP(B100,REVENUE!C:D,2,FALSE)</f>
        <v>#N/A</v>
      </c>
      <c r="E100" s="17"/>
      <c r="F100" s="84"/>
      <c r="G100" s="126"/>
      <c r="H100" s="176"/>
      <c r="I100" s="176"/>
      <c r="J100" s="176"/>
      <c r="K100" s="176"/>
      <c r="L100" s="176"/>
      <c r="M100" s="176"/>
      <c r="N100" s="176"/>
      <c r="O100" s="176"/>
      <c r="P100" s="176"/>
      <c r="Q100" s="176"/>
      <c r="R100" s="176"/>
      <c r="S100" s="176"/>
      <c r="T100" s="176"/>
      <c r="U100" s="82">
        <f t="shared" si="2"/>
        <v>0</v>
      </c>
      <c r="V100" s="74" t="e">
        <f>VLOOKUP(B100,REVENUE!C:F,3,FALSE)</f>
        <v>#N/A</v>
      </c>
    </row>
    <row r="101" spans="2:22" ht="18" customHeight="1" x14ac:dyDescent="0.2">
      <c r="B101" s="17"/>
      <c r="C101" s="64"/>
      <c r="D101" s="80" t="e">
        <f>VLOOKUP(B101,REVENUE!C:D,2,FALSE)</f>
        <v>#N/A</v>
      </c>
      <c r="E101" s="17"/>
      <c r="F101" s="84"/>
      <c r="G101" s="126"/>
      <c r="H101" s="176"/>
      <c r="I101" s="176"/>
      <c r="J101" s="176"/>
      <c r="K101" s="176"/>
      <c r="L101" s="176"/>
      <c r="M101" s="176"/>
      <c r="N101" s="176"/>
      <c r="O101" s="176"/>
      <c r="P101" s="176"/>
      <c r="Q101" s="176"/>
      <c r="R101" s="176"/>
      <c r="S101" s="176"/>
      <c r="T101" s="176"/>
      <c r="U101" s="82">
        <f t="shared" si="2"/>
        <v>0</v>
      </c>
      <c r="V101" s="74" t="e">
        <f>VLOOKUP(B101,REVENUE!C:F,3,FALSE)</f>
        <v>#N/A</v>
      </c>
    </row>
    <row r="102" spans="2:22" ht="18" customHeight="1" x14ac:dyDescent="0.2">
      <c r="B102" s="17"/>
      <c r="C102" s="64"/>
      <c r="D102" s="80" t="e">
        <f>VLOOKUP(B102,REVENUE!C:D,2,FALSE)</f>
        <v>#N/A</v>
      </c>
      <c r="E102" s="17"/>
      <c r="F102" s="84"/>
      <c r="G102" s="126"/>
      <c r="H102" s="176"/>
      <c r="I102" s="176"/>
      <c r="J102" s="176"/>
      <c r="K102" s="176"/>
      <c r="L102" s="176"/>
      <c r="M102" s="176"/>
      <c r="N102" s="176"/>
      <c r="O102" s="176"/>
      <c r="P102" s="176"/>
      <c r="Q102" s="176"/>
      <c r="R102" s="176"/>
      <c r="S102" s="176"/>
      <c r="T102" s="176"/>
      <c r="U102" s="82">
        <f t="shared" si="2"/>
        <v>0</v>
      </c>
      <c r="V102" s="74" t="e">
        <f>VLOOKUP(B102,REVENUE!C:F,3,FALSE)</f>
        <v>#N/A</v>
      </c>
    </row>
    <row r="103" spans="2:22" ht="18" customHeight="1" x14ac:dyDescent="0.2">
      <c r="B103" s="17"/>
      <c r="C103" s="64"/>
      <c r="D103" s="80" t="e">
        <f>VLOOKUP(B103,REVENUE!C:D,2,FALSE)</f>
        <v>#N/A</v>
      </c>
      <c r="E103" s="17"/>
      <c r="F103" s="84"/>
      <c r="G103" s="126"/>
      <c r="H103" s="176"/>
      <c r="I103" s="176"/>
      <c r="J103" s="176"/>
      <c r="K103" s="176"/>
      <c r="L103" s="176"/>
      <c r="M103" s="176"/>
      <c r="N103" s="176"/>
      <c r="O103" s="176"/>
      <c r="P103" s="176"/>
      <c r="Q103" s="176"/>
      <c r="R103" s="176"/>
      <c r="S103" s="176"/>
      <c r="T103" s="176"/>
      <c r="U103" s="82">
        <f t="shared" si="2"/>
        <v>0</v>
      </c>
      <c r="V103" s="74" t="e">
        <f>VLOOKUP(B103,REVENUE!C:F,3,FALSE)</f>
        <v>#N/A</v>
      </c>
    </row>
    <row r="104" spans="2:22" ht="18" customHeight="1" x14ac:dyDescent="0.2">
      <c r="B104" s="17"/>
      <c r="C104" s="64"/>
      <c r="D104" s="80" t="e">
        <f>VLOOKUP(B104,REVENUE!C:D,2,FALSE)</f>
        <v>#N/A</v>
      </c>
      <c r="E104" s="17"/>
      <c r="F104" s="84"/>
      <c r="G104" s="126"/>
      <c r="H104" s="176"/>
      <c r="I104" s="176"/>
      <c r="J104" s="176"/>
      <c r="K104" s="176"/>
      <c r="L104" s="176"/>
      <c r="M104" s="176"/>
      <c r="N104" s="176"/>
      <c r="O104" s="176"/>
      <c r="P104" s="176"/>
      <c r="Q104" s="176"/>
      <c r="R104" s="176"/>
      <c r="S104" s="176"/>
      <c r="T104" s="176"/>
      <c r="U104" s="82">
        <f t="shared" si="2"/>
        <v>0</v>
      </c>
      <c r="V104" s="74" t="e">
        <f>VLOOKUP(B104,REVENUE!C:F,3,FALSE)</f>
        <v>#N/A</v>
      </c>
    </row>
    <row r="105" spans="2:22" ht="18" customHeight="1" x14ac:dyDescent="0.2">
      <c r="B105" s="17"/>
      <c r="C105" s="64"/>
      <c r="D105" s="80" t="e">
        <f>VLOOKUP(B105,REVENUE!C:D,2,FALSE)</f>
        <v>#N/A</v>
      </c>
      <c r="E105" s="17"/>
      <c r="F105" s="84"/>
      <c r="G105" s="126"/>
      <c r="H105" s="176"/>
      <c r="I105" s="176"/>
      <c r="J105" s="176"/>
      <c r="K105" s="176"/>
      <c r="L105" s="176"/>
      <c r="M105" s="176"/>
      <c r="N105" s="176"/>
      <c r="O105" s="176"/>
      <c r="P105" s="176"/>
      <c r="Q105" s="176"/>
      <c r="R105" s="176"/>
      <c r="S105" s="176"/>
      <c r="T105" s="176"/>
      <c r="U105" s="82">
        <f t="shared" si="2"/>
        <v>0</v>
      </c>
      <c r="V105" s="74" t="e">
        <f>VLOOKUP(B105,REVENUE!C:F,3,FALSE)</f>
        <v>#N/A</v>
      </c>
    </row>
    <row r="106" spans="2:22" ht="18" customHeight="1" x14ac:dyDescent="0.2">
      <c r="B106" s="17"/>
      <c r="C106" s="64"/>
      <c r="D106" s="80" t="e">
        <f>VLOOKUP(B106,REVENUE!C:D,2,FALSE)</f>
        <v>#N/A</v>
      </c>
      <c r="E106" s="17"/>
      <c r="F106" s="84"/>
      <c r="G106" s="126"/>
      <c r="H106" s="176"/>
      <c r="I106" s="176"/>
      <c r="J106" s="176"/>
      <c r="K106" s="176"/>
      <c r="L106" s="176"/>
      <c r="M106" s="176"/>
      <c r="N106" s="176"/>
      <c r="O106" s="176"/>
      <c r="P106" s="176"/>
      <c r="Q106" s="176"/>
      <c r="R106" s="176"/>
      <c r="S106" s="176"/>
      <c r="T106" s="176"/>
      <c r="U106" s="82">
        <f t="shared" si="2"/>
        <v>0</v>
      </c>
      <c r="V106" s="74" t="e">
        <f>VLOOKUP(B106,REVENUE!C:F,3,FALSE)</f>
        <v>#N/A</v>
      </c>
    </row>
    <row r="107" spans="2:22" ht="18" customHeight="1" x14ac:dyDescent="0.2">
      <c r="B107" s="17"/>
      <c r="C107" s="64"/>
      <c r="D107" s="80" t="e">
        <f>VLOOKUP(B107,REVENUE!C:D,2,FALSE)</f>
        <v>#N/A</v>
      </c>
      <c r="E107" s="17"/>
      <c r="F107" s="84"/>
      <c r="G107" s="126"/>
      <c r="H107" s="176"/>
      <c r="I107" s="176"/>
      <c r="J107" s="176"/>
      <c r="K107" s="176"/>
      <c r="L107" s="176"/>
      <c r="M107" s="176"/>
      <c r="N107" s="176"/>
      <c r="O107" s="176"/>
      <c r="P107" s="176"/>
      <c r="Q107" s="176"/>
      <c r="R107" s="176"/>
      <c r="S107" s="176"/>
      <c r="T107" s="176"/>
      <c r="U107" s="82">
        <f t="shared" si="2"/>
        <v>0</v>
      </c>
      <c r="V107" s="74" t="e">
        <f>VLOOKUP(B107,REVENUE!C:F,3,FALSE)</f>
        <v>#N/A</v>
      </c>
    </row>
    <row r="108" spans="2:22" ht="18" customHeight="1" x14ac:dyDescent="0.2">
      <c r="B108" s="17"/>
      <c r="C108" s="64"/>
      <c r="D108" s="80" t="e">
        <f>VLOOKUP(B108,REVENUE!C:D,2,FALSE)</f>
        <v>#N/A</v>
      </c>
      <c r="E108" s="17"/>
      <c r="F108" s="84"/>
      <c r="G108" s="126"/>
      <c r="H108" s="176"/>
      <c r="I108" s="176"/>
      <c r="J108" s="176"/>
      <c r="K108" s="176"/>
      <c r="L108" s="176"/>
      <c r="M108" s="176"/>
      <c r="N108" s="176"/>
      <c r="O108" s="176"/>
      <c r="P108" s="176"/>
      <c r="Q108" s="176"/>
      <c r="R108" s="176"/>
      <c r="S108" s="176"/>
      <c r="T108" s="176"/>
      <c r="U108" s="82">
        <f t="shared" si="2"/>
        <v>0</v>
      </c>
      <c r="V108" s="74" t="e">
        <f>VLOOKUP(B108,REVENUE!C:F,3,FALSE)</f>
        <v>#N/A</v>
      </c>
    </row>
    <row r="109" spans="2:22" ht="18" customHeight="1" x14ac:dyDescent="0.2">
      <c r="B109" s="17"/>
      <c r="C109" s="64"/>
      <c r="D109" s="80" t="e">
        <f>VLOOKUP(B109,REVENUE!C:D,2,FALSE)</f>
        <v>#N/A</v>
      </c>
      <c r="E109" s="17"/>
      <c r="F109" s="84"/>
      <c r="G109" s="126"/>
      <c r="H109" s="176"/>
      <c r="I109" s="176"/>
      <c r="J109" s="176"/>
      <c r="K109" s="176"/>
      <c r="L109" s="176"/>
      <c r="M109" s="176"/>
      <c r="N109" s="176"/>
      <c r="O109" s="176"/>
      <c r="P109" s="176"/>
      <c r="Q109" s="176"/>
      <c r="R109" s="176"/>
      <c r="S109" s="176"/>
      <c r="T109" s="176"/>
      <c r="U109" s="82">
        <f t="shared" si="2"/>
        <v>0</v>
      </c>
      <c r="V109" s="74" t="e">
        <f>VLOOKUP(B109,REVENUE!C:F,3,FALSE)</f>
        <v>#N/A</v>
      </c>
    </row>
    <row r="110" spans="2:22" ht="18" customHeight="1" x14ac:dyDescent="0.2">
      <c r="B110" s="17"/>
      <c r="C110" s="64"/>
      <c r="D110" s="80" t="e">
        <f>VLOOKUP(B110,REVENUE!C:D,2,FALSE)</f>
        <v>#N/A</v>
      </c>
      <c r="E110" s="17"/>
      <c r="F110" s="84"/>
      <c r="G110" s="126"/>
      <c r="H110" s="176"/>
      <c r="I110" s="176"/>
      <c r="J110" s="176"/>
      <c r="K110" s="176"/>
      <c r="L110" s="176"/>
      <c r="M110" s="176"/>
      <c r="N110" s="176"/>
      <c r="O110" s="176"/>
      <c r="P110" s="176"/>
      <c r="Q110" s="176"/>
      <c r="R110" s="176"/>
      <c r="S110" s="176"/>
      <c r="T110" s="176"/>
      <c r="U110" s="82">
        <f t="shared" si="2"/>
        <v>0</v>
      </c>
      <c r="V110" s="74" t="e">
        <f>VLOOKUP(B110,REVENUE!C:F,3,FALSE)</f>
        <v>#N/A</v>
      </c>
    </row>
    <row r="111" spans="2:22" ht="18" customHeight="1" x14ac:dyDescent="0.2">
      <c r="B111" s="17"/>
      <c r="C111" s="64"/>
      <c r="D111" s="80" t="e">
        <f>VLOOKUP(B111,REVENUE!C:D,2,FALSE)</f>
        <v>#N/A</v>
      </c>
      <c r="E111" s="17"/>
      <c r="F111" s="84"/>
      <c r="G111" s="126"/>
      <c r="H111" s="176"/>
      <c r="I111" s="176"/>
      <c r="J111" s="176"/>
      <c r="K111" s="176"/>
      <c r="L111" s="176"/>
      <c r="M111" s="176"/>
      <c r="N111" s="176"/>
      <c r="O111" s="176"/>
      <c r="P111" s="176"/>
      <c r="Q111" s="176"/>
      <c r="R111" s="176"/>
      <c r="S111" s="176"/>
      <c r="T111" s="176"/>
      <c r="U111" s="82">
        <f t="shared" si="2"/>
        <v>0</v>
      </c>
      <c r="V111" s="74" t="e">
        <f>VLOOKUP(B111,REVENUE!C:F,3,FALSE)</f>
        <v>#N/A</v>
      </c>
    </row>
    <row r="112" spans="2:22" ht="18" customHeight="1" x14ac:dyDescent="0.2">
      <c r="B112" s="17"/>
      <c r="C112" s="64"/>
      <c r="D112" s="80" t="e">
        <f>VLOOKUP(B112,REVENUE!C:D,2,FALSE)</f>
        <v>#N/A</v>
      </c>
      <c r="E112" s="17"/>
      <c r="F112" s="84"/>
      <c r="G112" s="126"/>
      <c r="H112" s="176"/>
      <c r="I112" s="176"/>
      <c r="J112" s="176"/>
      <c r="K112" s="176"/>
      <c r="L112" s="176"/>
      <c r="M112" s="176"/>
      <c r="N112" s="176"/>
      <c r="O112" s="176"/>
      <c r="P112" s="176"/>
      <c r="Q112" s="176"/>
      <c r="R112" s="176"/>
      <c r="S112" s="176"/>
      <c r="T112" s="176"/>
      <c r="U112" s="82">
        <f t="shared" si="2"/>
        <v>0</v>
      </c>
      <c r="V112" s="74" t="e">
        <f>VLOOKUP(B112,REVENUE!C:F,3,FALSE)</f>
        <v>#N/A</v>
      </c>
    </row>
    <row r="113" spans="2:22" ht="18" customHeight="1" x14ac:dyDescent="0.2">
      <c r="B113" s="17"/>
      <c r="C113" s="64"/>
      <c r="D113" s="80" t="e">
        <f>VLOOKUP(B113,REVENUE!C:D,2,FALSE)</f>
        <v>#N/A</v>
      </c>
      <c r="E113" s="17"/>
      <c r="F113" s="84"/>
      <c r="G113" s="126"/>
      <c r="H113" s="176"/>
      <c r="I113" s="176"/>
      <c r="J113" s="176"/>
      <c r="K113" s="176"/>
      <c r="L113" s="176"/>
      <c r="M113" s="176"/>
      <c r="N113" s="176"/>
      <c r="O113" s="176"/>
      <c r="P113" s="176"/>
      <c r="Q113" s="176"/>
      <c r="R113" s="176"/>
      <c r="S113" s="176"/>
      <c r="T113" s="176"/>
      <c r="U113" s="82">
        <f t="shared" si="2"/>
        <v>0</v>
      </c>
      <c r="V113" s="74" t="e">
        <f>VLOOKUP(B113,REVENUE!C:F,3,FALSE)</f>
        <v>#N/A</v>
      </c>
    </row>
    <row r="114" spans="2:22" ht="18" customHeight="1" x14ac:dyDescent="0.2">
      <c r="B114" s="17"/>
      <c r="C114" s="64"/>
      <c r="D114" s="80" t="e">
        <f>VLOOKUP(B114,REVENUE!C:D,2,FALSE)</f>
        <v>#N/A</v>
      </c>
      <c r="E114" s="17"/>
      <c r="F114" s="84"/>
      <c r="G114" s="126"/>
      <c r="H114" s="176"/>
      <c r="I114" s="176"/>
      <c r="J114" s="176"/>
      <c r="K114" s="176"/>
      <c r="L114" s="176"/>
      <c r="M114" s="176"/>
      <c r="N114" s="176"/>
      <c r="O114" s="176"/>
      <c r="P114" s="176"/>
      <c r="Q114" s="176"/>
      <c r="R114" s="176"/>
      <c r="S114" s="176"/>
      <c r="T114" s="176"/>
      <c r="U114" s="82">
        <f t="shared" si="2"/>
        <v>0</v>
      </c>
      <c r="V114" s="74" t="e">
        <f>VLOOKUP(B114,REVENUE!C:F,3,FALSE)</f>
        <v>#N/A</v>
      </c>
    </row>
    <row r="115" spans="2:22" ht="18" customHeight="1" x14ac:dyDescent="0.2">
      <c r="B115" s="17"/>
      <c r="C115" s="64"/>
      <c r="D115" s="80" t="e">
        <f>VLOOKUP(B115,REVENUE!C:D,2,FALSE)</f>
        <v>#N/A</v>
      </c>
      <c r="E115" s="17"/>
      <c r="F115" s="84"/>
      <c r="G115" s="126"/>
      <c r="H115" s="176"/>
      <c r="I115" s="176"/>
      <c r="J115" s="176"/>
      <c r="K115" s="176"/>
      <c r="L115" s="176"/>
      <c r="M115" s="176"/>
      <c r="N115" s="176"/>
      <c r="O115" s="176"/>
      <c r="P115" s="176"/>
      <c r="Q115" s="176"/>
      <c r="R115" s="176"/>
      <c r="S115" s="176"/>
      <c r="T115" s="176"/>
      <c r="U115" s="82">
        <f t="shared" si="2"/>
        <v>0</v>
      </c>
      <c r="V115" s="74" t="e">
        <f>VLOOKUP(B115,REVENUE!C:F,3,FALSE)</f>
        <v>#N/A</v>
      </c>
    </row>
    <row r="116" spans="2:22" ht="18" customHeight="1" x14ac:dyDescent="0.2">
      <c r="B116" s="17"/>
      <c r="C116" s="64"/>
      <c r="D116" s="80" t="e">
        <f>VLOOKUP(B116,REVENUE!C:D,2,FALSE)</f>
        <v>#N/A</v>
      </c>
      <c r="E116" s="17"/>
      <c r="F116" s="84"/>
      <c r="G116" s="126"/>
      <c r="H116" s="176"/>
      <c r="I116" s="176"/>
      <c r="J116" s="176"/>
      <c r="K116" s="176"/>
      <c r="L116" s="176"/>
      <c r="M116" s="176"/>
      <c r="N116" s="176"/>
      <c r="O116" s="176"/>
      <c r="P116" s="176"/>
      <c r="Q116" s="176"/>
      <c r="R116" s="176"/>
      <c r="S116" s="176"/>
      <c r="T116" s="176"/>
      <c r="U116" s="82">
        <f t="shared" si="2"/>
        <v>0</v>
      </c>
      <c r="V116" s="74" t="e">
        <f>VLOOKUP(B116,REVENUE!C:F,3,FALSE)</f>
        <v>#N/A</v>
      </c>
    </row>
    <row r="117" spans="2:22" ht="18" customHeight="1" x14ac:dyDescent="0.2">
      <c r="B117" s="17"/>
      <c r="C117" s="64"/>
      <c r="D117" s="80" t="e">
        <f>VLOOKUP(B117,REVENUE!C:D,2,FALSE)</f>
        <v>#N/A</v>
      </c>
      <c r="E117" s="17"/>
      <c r="F117" s="84"/>
      <c r="G117" s="126"/>
      <c r="H117" s="176"/>
      <c r="I117" s="176"/>
      <c r="J117" s="176"/>
      <c r="K117" s="176"/>
      <c r="L117" s="176"/>
      <c r="M117" s="176"/>
      <c r="N117" s="176"/>
      <c r="O117" s="176"/>
      <c r="P117" s="176"/>
      <c r="Q117" s="176"/>
      <c r="R117" s="176"/>
      <c r="S117" s="176"/>
      <c r="T117" s="176"/>
      <c r="U117" s="82">
        <f t="shared" si="2"/>
        <v>0</v>
      </c>
      <c r="V117" s="74" t="e">
        <f>VLOOKUP(B117,REVENUE!C:F,3,FALSE)</f>
        <v>#N/A</v>
      </c>
    </row>
    <row r="118" spans="2:22" ht="18" customHeight="1" x14ac:dyDescent="0.2">
      <c r="B118" s="17"/>
      <c r="C118" s="64"/>
      <c r="D118" s="80" t="e">
        <f>VLOOKUP(B118,REVENUE!C:D,2,FALSE)</f>
        <v>#N/A</v>
      </c>
      <c r="E118" s="17"/>
      <c r="F118" s="84"/>
      <c r="G118" s="126"/>
      <c r="H118" s="176"/>
      <c r="I118" s="176"/>
      <c r="J118" s="176"/>
      <c r="K118" s="176"/>
      <c r="L118" s="176"/>
      <c r="M118" s="176"/>
      <c r="N118" s="176"/>
      <c r="O118" s="176"/>
      <c r="P118" s="176"/>
      <c r="Q118" s="176"/>
      <c r="R118" s="176"/>
      <c r="S118" s="176"/>
      <c r="T118" s="176"/>
      <c r="U118" s="82">
        <f t="shared" si="2"/>
        <v>0</v>
      </c>
      <c r="V118" s="74" t="e">
        <f>VLOOKUP(B118,REVENUE!C:F,3,FALSE)</f>
        <v>#N/A</v>
      </c>
    </row>
    <row r="119" spans="2:22" ht="18" customHeight="1" x14ac:dyDescent="0.2">
      <c r="B119" s="17"/>
      <c r="C119" s="64"/>
      <c r="D119" s="80" t="e">
        <f>VLOOKUP(B119,REVENUE!C:D,2,FALSE)</f>
        <v>#N/A</v>
      </c>
      <c r="E119" s="17"/>
      <c r="F119" s="84"/>
      <c r="G119" s="126"/>
      <c r="H119" s="176"/>
      <c r="I119" s="176"/>
      <c r="J119" s="176"/>
      <c r="K119" s="176"/>
      <c r="L119" s="176"/>
      <c r="M119" s="176"/>
      <c r="N119" s="176"/>
      <c r="O119" s="176"/>
      <c r="P119" s="176"/>
      <c r="Q119" s="176"/>
      <c r="R119" s="176"/>
      <c r="S119" s="176"/>
      <c r="T119" s="176"/>
      <c r="U119" s="82">
        <f t="shared" si="2"/>
        <v>0</v>
      </c>
      <c r="V119" s="74" t="e">
        <f>VLOOKUP(B119,REVENUE!C:F,3,FALSE)</f>
        <v>#N/A</v>
      </c>
    </row>
    <row r="120" spans="2:22" ht="18" customHeight="1" x14ac:dyDescent="0.2">
      <c r="B120" s="17"/>
      <c r="C120" s="64"/>
      <c r="D120" s="80" t="e">
        <f>VLOOKUP(B120,REVENUE!C:D,2,FALSE)</f>
        <v>#N/A</v>
      </c>
      <c r="E120" s="17"/>
      <c r="F120" s="84"/>
      <c r="G120" s="126"/>
      <c r="H120" s="176"/>
      <c r="I120" s="176"/>
      <c r="J120" s="176"/>
      <c r="K120" s="176"/>
      <c r="L120" s="176"/>
      <c r="M120" s="176"/>
      <c r="N120" s="176"/>
      <c r="O120" s="176"/>
      <c r="P120" s="176"/>
      <c r="Q120" s="176"/>
      <c r="R120" s="176"/>
      <c r="S120" s="176"/>
      <c r="T120" s="176"/>
      <c r="U120" s="82">
        <f t="shared" si="2"/>
        <v>0</v>
      </c>
      <c r="V120" s="74" t="e">
        <f>VLOOKUP(B120,REVENUE!C:F,3,FALSE)</f>
        <v>#N/A</v>
      </c>
    </row>
    <row r="121" spans="2:22" ht="18" customHeight="1" x14ac:dyDescent="0.2">
      <c r="B121" s="17"/>
      <c r="C121" s="64"/>
      <c r="D121" s="80" t="e">
        <f>VLOOKUP(B121,REVENUE!C:D,2,FALSE)</f>
        <v>#N/A</v>
      </c>
      <c r="E121" s="17"/>
      <c r="F121" s="84"/>
      <c r="G121" s="126"/>
      <c r="H121" s="176"/>
      <c r="I121" s="176"/>
      <c r="J121" s="176"/>
      <c r="K121" s="176"/>
      <c r="L121" s="176"/>
      <c r="M121" s="176"/>
      <c r="N121" s="176"/>
      <c r="O121" s="176"/>
      <c r="P121" s="176"/>
      <c r="Q121" s="176"/>
      <c r="R121" s="176"/>
      <c r="S121" s="176"/>
      <c r="T121" s="176"/>
      <c r="U121" s="82">
        <f t="shared" si="2"/>
        <v>0</v>
      </c>
      <c r="V121" s="74" t="e">
        <f>VLOOKUP(B121,REVENUE!C:F,3,FALSE)</f>
        <v>#N/A</v>
      </c>
    </row>
    <row r="122" spans="2:22" ht="18" customHeight="1" x14ac:dyDescent="0.2">
      <c r="B122" s="17"/>
      <c r="C122" s="64"/>
      <c r="D122" s="80" t="e">
        <f>VLOOKUP(B122,REVENUE!C:D,2,FALSE)</f>
        <v>#N/A</v>
      </c>
      <c r="E122" s="17"/>
      <c r="F122" s="84"/>
      <c r="G122" s="126"/>
      <c r="H122" s="176"/>
      <c r="I122" s="176"/>
      <c r="J122" s="176"/>
      <c r="K122" s="176"/>
      <c r="L122" s="176"/>
      <c r="M122" s="176"/>
      <c r="N122" s="176"/>
      <c r="O122" s="176"/>
      <c r="P122" s="176"/>
      <c r="Q122" s="176"/>
      <c r="R122" s="176"/>
      <c r="S122" s="176"/>
      <c r="T122" s="176"/>
      <c r="U122" s="82">
        <f t="shared" si="2"/>
        <v>0</v>
      </c>
      <c r="V122" s="74" t="e">
        <f>VLOOKUP(B122,REVENUE!C:F,3,FALSE)</f>
        <v>#N/A</v>
      </c>
    </row>
    <row r="123" spans="2:22" ht="18" customHeight="1" x14ac:dyDescent="0.2">
      <c r="B123" s="17"/>
      <c r="C123" s="64"/>
      <c r="D123" s="80" t="e">
        <f>VLOOKUP(B123,REVENUE!C:D,2,FALSE)</f>
        <v>#N/A</v>
      </c>
      <c r="E123" s="17"/>
      <c r="F123" s="84"/>
      <c r="G123" s="126"/>
      <c r="H123" s="176"/>
      <c r="I123" s="176"/>
      <c r="J123" s="176"/>
      <c r="K123" s="176"/>
      <c r="L123" s="176"/>
      <c r="M123" s="176"/>
      <c r="N123" s="176"/>
      <c r="O123" s="176"/>
      <c r="P123" s="176"/>
      <c r="Q123" s="176"/>
      <c r="R123" s="176"/>
      <c r="S123" s="176"/>
      <c r="T123" s="176"/>
      <c r="U123" s="82">
        <f t="shared" si="2"/>
        <v>0</v>
      </c>
      <c r="V123" s="74" t="e">
        <f>VLOOKUP(B123,REVENUE!C:F,3,FALSE)</f>
        <v>#N/A</v>
      </c>
    </row>
    <row r="124" spans="2:22" ht="18" customHeight="1" x14ac:dyDescent="0.2">
      <c r="B124" s="17"/>
      <c r="C124" s="64"/>
      <c r="D124" s="80" t="e">
        <f>VLOOKUP(B124,REVENUE!C:D,2,FALSE)</f>
        <v>#N/A</v>
      </c>
      <c r="E124" s="17"/>
      <c r="F124" s="84"/>
      <c r="G124" s="126"/>
      <c r="H124" s="176"/>
      <c r="I124" s="176"/>
      <c r="J124" s="176"/>
      <c r="K124" s="176"/>
      <c r="L124" s="176"/>
      <c r="M124" s="176"/>
      <c r="N124" s="176"/>
      <c r="O124" s="176"/>
      <c r="P124" s="176"/>
      <c r="Q124" s="176"/>
      <c r="R124" s="176"/>
      <c r="S124" s="176"/>
      <c r="T124" s="176"/>
      <c r="U124" s="82">
        <f t="shared" si="2"/>
        <v>0</v>
      </c>
      <c r="V124" s="74" t="e">
        <f>VLOOKUP(B124,REVENUE!C:F,3,FALSE)</f>
        <v>#N/A</v>
      </c>
    </row>
    <row r="125" spans="2:22" ht="18" customHeight="1" x14ac:dyDescent="0.2">
      <c r="B125" s="17"/>
      <c r="C125" s="64"/>
      <c r="D125" s="80" t="e">
        <f>VLOOKUP(B125,REVENUE!C:D,2,FALSE)</f>
        <v>#N/A</v>
      </c>
      <c r="E125" s="17"/>
      <c r="F125" s="84"/>
      <c r="G125" s="126"/>
      <c r="H125" s="176"/>
      <c r="I125" s="176"/>
      <c r="J125" s="176"/>
      <c r="K125" s="176"/>
      <c r="L125" s="176"/>
      <c r="M125" s="176"/>
      <c r="N125" s="176"/>
      <c r="O125" s="176"/>
      <c r="P125" s="176"/>
      <c r="Q125" s="176"/>
      <c r="R125" s="176"/>
      <c r="S125" s="176"/>
      <c r="T125" s="176"/>
      <c r="U125" s="82">
        <f t="shared" si="2"/>
        <v>0</v>
      </c>
      <c r="V125" s="74" t="e">
        <f>VLOOKUP(B125,REVENUE!C:F,3,FALSE)</f>
        <v>#N/A</v>
      </c>
    </row>
    <row r="126" spans="2:22" ht="18" customHeight="1" x14ac:dyDescent="0.2">
      <c r="B126" s="17"/>
      <c r="C126" s="64"/>
      <c r="D126" s="80" t="e">
        <f>VLOOKUP(B126,REVENUE!C:D,2,FALSE)</f>
        <v>#N/A</v>
      </c>
      <c r="E126" s="17"/>
      <c r="F126" s="84"/>
      <c r="G126" s="126"/>
      <c r="H126" s="176"/>
      <c r="I126" s="176"/>
      <c r="J126" s="176"/>
      <c r="K126" s="176"/>
      <c r="L126" s="176"/>
      <c r="M126" s="176"/>
      <c r="N126" s="176"/>
      <c r="O126" s="176"/>
      <c r="P126" s="176"/>
      <c r="Q126" s="176"/>
      <c r="R126" s="176"/>
      <c r="S126" s="176"/>
      <c r="T126" s="176"/>
      <c r="U126" s="82">
        <f t="shared" si="2"/>
        <v>0</v>
      </c>
      <c r="V126" s="74" t="e">
        <f>VLOOKUP(B126,REVENUE!C:F,3,FALSE)</f>
        <v>#N/A</v>
      </c>
    </row>
    <row r="127" spans="2:22" ht="18" customHeight="1" x14ac:dyDescent="0.2">
      <c r="B127" s="17"/>
      <c r="C127" s="64"/>
      <c r="D127" s="80" t="e">
        <f>VLOOKUP(B127,REVENUE!C:D,2,FALSE)</f>
        <v>#N/A</v>
      </c>
      <c r="E127" s="17"/>
      <c r="F127" s="84"/>
      <c r="G127" s="126"/>
      <c r="H127" s="176"/>
      <c r="I127" s="176"/>
      <c r="J127" s="176"/>
      <c r="K127" s="176"/>
      <c r="L127" s="176"/>
      <c r="M127" s="176"/>
      <c r="N127" s="176"/>
      <c r="O127" s="176"/>
      <c r="P127" s="176"/>
      <c r="Q127" s="176"/>
      <c r="R127" s="176"/>
      <c r="S127" s="176"/>
      <c r="T127" s="176"/>
      <c r="U127" s="82">
        <f t="shared" si="2"/>
        <v>0</v>
      </c>
      <c r="V127" s="74" t="e">
        <f>VLOOKUP(B127,REVENUE!C:F,3,FALSE)</f>
        <v>#N/A</v>
      </c>
    </row>
    <row r="128" spans="2:22" ht="18" customHeight="1" x14ac:dyDescent="0.2">
      <c r="B128" s="17"/>
      <c r="C128" s="64"/>
      <c r="D128" s="80" t="e">
        <f>VLOOKUP(B128,REVENUE!C:D,2,FALSE)</f>
        <v>#N/A</v>
      </c>
      <c r="E128" s="17"/>
      <c r="F128" s="84"/>
      <c r="G128" s="126"/>
      <c r="H128" s="176"/>
      <c r="I128" s="176"/>
      <c r="J128" s="176"/>
      <c r="K128" s="176"/>
      <c r="L128" s="176"/>
      <c r="M128" s="176"/>
      <c r="N128" s="176"/>
      <c r="O128" s="176"/>
      <c r="P128" s="176"/>
      <c r="Q128" s="176"/>
      <c r="R128" s="176"/>
      <c r="S128" s="176"/>
      <c r="T128" s="176"/>
      <c r="U128" s="82">
        <f t="shared" si="2"/>
        <v>0</v>
      </c>
      <c r="V128" s="74" t="e">
        <f>VLOOKUP(B128,REVENUE!C:F,3,FALSE)</f>
        <v>#N/A</v>
      </c>
    </row>
    <row r="129" spans="2:22" ht="18" customHeight="1" x14ac:dyDescent="0.2">
      <c r="B129" s="17"/>
      <c r="C129" s="64"/>
      <c r="D129" s="80" t="e">
        <f>VLOOKUP(B129,REVENUE!C:D,2,FALSE)</f>
        <v>#N/A</v>
      </c>
      <c r="E129" s="17"/>
      <c r="F129" s="84"/>
      <c r="G129" s="126"/>
      <c r="H129" s="176"/>
      <c r="I129" s="176"/>
      <c r="J129" s="176"/>
      <c r="K129" s="176"/>
      <c r="L129" s="176"/>
      <c r="M129" s="176"/>
      <c r="N129" s="176"/>
      <c r="O129" s="176"/>
      <c r="P129" s="176"/>
      <c r="Q129" s="176"/>
      <c r="R129" s="176"/>
      <c r="S129" s="176"/>
      <c r="T129" s="176"/>
      <c r="U129" s="82">
        <f t="shared" si="2"/>
        <v>0</v>
      </c>
      <c r="V129" s="74" t="e">
        <f>VLOOKUP(B129,REVENUE!C:F,3,FALSE)</f>
        <v>#N/A</v>
      </c>
    </row>
    <row r="130" spans="2:22" ht="18" customHeight="1" x14ac:dyDescent="0.2">
      <c r="B130" s="17"/>
      <c r="C130" s="64"/>
      <c r="D130" s="80" t="e">
        <f>VLOOKUP(B130,REVENUE!C:D,2,FALSE)</f>
        <v>#N/A</v>
      </c>
      <c r="E130" s="17"/>
      <c r="F130" s="84"/>
      <c r="G130" s="126"/>
      <c r="H130" s="176"/>
      <c r="I130" s="176"/>
      <c r="J130" s="176"/>
      <c r="K130" s="176"/>
      <c r="L130" s="176"/>
      <c r="M130" s="176"/>
      <c r="N130" s="176"/>
      <c r="O130" s="176"/>
      <c r="P130" s="176"/>
      <c r="Q130" s="176"/>
      <c r="R130" s="176"/>
      <c r="S130" s="176"/>
      <c r="T130" s="176"/>
      <c r="U130" s="82">
        <f t="shared" si="2"/>
        <v>0</v>
      </c>
      <c r="V130" s="74" t="e">
        <f>VLOOKUP(B130,REVENUE!C:F,3,FALSE)</f>
        <v>#N/A</v>
      </c>
    </row>
    <row r="131" spans="2:22" ht="18" customHeight="1" x14ac:dyDescent="0.2">
      <c r="B131" s="17"/>
      <c r="C131" s="64"/>
      <c r="D131" s="80" t="e">
        <f>VLOOKUP(B131,REVENUE!C:D,2,FALSE)</f>
        <v>#N/A</v>
      </c>
      <c r="E131" s="17"/>
      <c r="F131" s="84"/>
      <c r="G131" s="126"/>
      <c r="H131" s="176"/>
      <c r="I131" s="176"/>
      <c r="J131" s="176"/>
      <c r="K131" s="176"/>
      <c r="L131" s="176"/>
      <c r="M131" s="176"/>
      <c r="N131" s="176"/>
      <c r="O131" s="176"/>
      <c r="P131" s="176"/>
      <c r="Q131" s="176"/>
      <c r="R131" s="176"/>
      <c r="S131" s="176"/>
      <c r="T131" s="176"/>
      <c r="U131" s="82">
        <f t="shared" si="2"/>
        <v>0</v>
      </c>
      <c r="V131" s="74" t="e">
        <f>VLOOKUP(B131,REVENUE!C:F,3,FALSE)</f>
        <v>#N/A</v>
      </c>
    </row>
    <row r="132" spans="2:22" ht="18" customHeight="1" x14ac:dyDescent="0.2">
      <c r="B132" s="17"/>
      <c r="C132" s="64"/>
      <c r="D132" s="80" t="e">
        <f>VLOOKUP(B132,REVENUE!C:D,2,FALSE)</f>
        <v>#N/A</v>
      </c>
      <c r="E132" s="17"/>
      <c r="F132" s="84"/>
      <c r="G132" s="126"/>
      <c r="H132" s="176"/>
      <c r="I132" s="176"/>
      <c r="J132" s="176"/>
      <c r="K132" s="176"/>
      <c r="L132" s="176"/>
      <c r="M132" s="176"/>
      <c r="N132" s="176"/>
      <c r="O132" s="176"/>
      <c r="P132" s="176"/>
      <c r="Q132" s="176"/>
      <c r="R132" s="176"/>
      <c r="S132" s="176"/>
      <c r="T132" s="176"/>
      <c r="U132" s="82">
        <f t="shared" si="2"/>
        <v>0</v>
      </c>
      <c r="V132" s="74" t="e">
        <f>VLOOKUP(B132,REVENUE!C:F,3,FALSE)</f>
        <v>#N/A</v>
      </c>
    </row>
    <row r="133" spans="2:22" ht="18" customHeight="1" x14ac:dyDescent="0.2">
      <c r="B133" s="17"/>
      <c r="C133" s="64"/>
      <c r="D133" s="80" t="e">
        <f>VLOOKUP(B133,REVENUE!C:D,2,FALSE)</f>
        <v>#N/A</v>
      </c>
      <c r="E133" s="17"/>
      <c r="F133" s="84"/>
      <c r="G133" s="126"/>
      <c r="H133" s="176"/>
      <c r="I133" s="176"/>
      <c r="J133" s="176"/>
      <c r="K133" s="176"/>
      <c r="L133" s="176"/>
      <c r="M133" s="176"/>
      <c r="N133" s="176"/>
      <c r="O133" s="176"/>
      <c r="P133" s="176"/>
      <c r="Q133" s="176"/>
      <c r="R133" s="176"/>
      <c r="S133" s="176"/>
      <c r="T133" s="176"/>
      <c r="U133" s="82">
        <f t="shared" si="2"/>
        <v>0</v>
      </c>
      <c r="V133" s="74" t="e">
        <f>VLOOKUP(B133,REVENUE!C:F,3,FALSE)</f>
        <v>#N/A</v>
      </c>
    </row>
    <row r="134" spans="2:22" ht="18" customHeight="1" x14ac:dyDescent="0.2">
      <c r="B134" s="17"/>
      <c r="C134" s="64"/>
      <c r="D134" s="80" t="e">
        <f>VLOOKUP(B134,REVENUE!C:D,2,FALSE)</f>
        <v>#N/A</v>
      </c>
      <c r="E134" s="17"/>
      <c r="F134" s="84"/>
      <c r="G134" s="126"/>
      <c r="H134" s="176"/>
      <c r="I134" s="176"/>
      <c r="J134" s="176"/>
      <c r="K134" s="176"/>
      <c r="L134" s="176"/>
      <c r="M134" s="176"/>
      <c r="N134" s="176"/>
      <c r="O134" s="176"/>
      <c r="P134" s="176"/>
      <c r="Q134" s="176"/>
      <c r="R134" s="176"/>
      <c r="S134" s="176"/>
      <c r="T134" s="176"/>
      <c r="U134" s="82">
        <f t="shared" si="2"/>
        <v>0</v>
      </c>
      <c r="V134" s="74" t="e">
        <f>VLOOKUP(B134,REVENUE!C:F,3,FALSE)</f>
        <v>#N/A</v>
      </c>
    </row>
    <row r="135" spans="2:22" ht="18" customHeight="1" x14ac:dyDescent="0.2">
      <c r="B135" s="17"/>
      <c r="C135" s="64"/>
      <c r="D135" s="80" t="e">
        <f>VLOOKUP(B135,REVENUE!C:D,2,FALSE)</f>
        <v>#N/A</v>
      </c>
      <c r="E135" s="17"/>
      <c r="F135" s="84"/>
      <c r="G135" s="126"/>
      <c r="H135" s="176"/>
      <c r="I135" s="176"/>
      <c r="J135" s="176"/>
      <c r="K135" s="176"/>
      <c r="L135" s="176"/>
      <c r="M135" s="176"/>
      <c r="N135" s="176"/>
      <c r="O135" s="176"/>
      <c r="P135" s="176"/>
      <c r="Q135" s="176"/>
      <c r="R135" s="176"/>
      <c r="S135" s="176"/>
      <c r="T135" s="176"/>
      <c r="U135" s="82">
        <f t="shared" si="2"/>
        <v>0</v>
      </c>
      <c r="V135" s="74" t="e">
        <f>VLOOKUP(B135,REVENUE!C:F,3,FALSE)</f>
        <v>#N/A</v>
      </c>
    </row>
    <row r="136" spans="2:22" ht="18" customHeight="1" x14ac:dyDescent="0.2">
      <c r="B136" s="17"/>
      <c r="C136" s="64"/>
      <c r="D136" s="80" t="e">
        <f>VLOOKUP(B136,REVENUE!C:D,2,FALSE)</f>
        <v>#N/A</v>
      </c>
      <c r="E136" s="17"/>
      <c r="F136" s="84"/>
      <c r="G136" s="126"/>
      <c r="H136" s="176"/>
      <c r="I136" s="176"/>
      <c r="J136" s="176"/>
      <c r="K136" s="176"/>
      <c r="L136" s="176"/>
      <c r="M136" s="176"/>
      <c r="N136" s="176"/>
      <c r="O136" s="176"/>
      <c r="P136" s="176"/>
      <c r="Q136" s="176"/>
      <c r="R136" s="176"/>
      <c r="S136" s="176"/>
      <c r="T136" s="176"/>
      <c r="U136" s="82">
        <f t="shared" si="2"/>
        <v>0</v>
      </c>
      <c r="V136" s="74" t="e">
        <f>VLOOKUP(B136,REVENUE!C:F,3,FALSE)</f>
        <v>#N/A</v>
      </c>
    </row>
    <row r="137" spans="2:22" ht="18" customHeight="1" x14ac:dyDescent="0.2">
      <c r="B137" s="17"/>
      <c r="C137" s="64"/>
      <c r="D137" s="80" t="e">
        <f>VLOOKUP(B137,REVENUE!C:D,2,FALSE)</f>
        <v>#N/A</v>
      </c>
      <c r="E137" s="17"/>
      <c r="F137" s="84"/>
      <c r="G137" s="126"/>
      <c r="H137" s="176"/>
      <c r="I137" s="176"/>
      <c r="J137" s="176"/>
      <c r="K137" s="176"/>
      <c r="L137" s="176"/>
      <c r="M137" s="176"/>
      <c r="N137" s="176"/>
      <c r="O137" s="176"/>
      <c r="P137" s="176"/>
      <c r="Q137" s="176"/>
      <c r="R137" s="176"/>
      <c r="S137" s="176"/>
      <c r="T137" s="176"/>
      <c r="U137" s="82">
        <f t="shared" si="2"/>
        <v>0</v>
      </c>
      <c r="V137" s="74" t="e">
        <f>VLOOKUP(B137,REVENUE!C:F,3,FALSE)</f>
        <v>#N/A</v>
      </c>
    </row>
    <row r="138" spans="2:22" ht="18" customHeight="1" x14ac:dyDescent="0.2">
      <c r="B138" s="17"/>
      <c r="C138" s="64"/>
      <c r="D138" s="80" t="e">
        <f>VLOOKUP(B138,REVENUE!C:D,2,FALSE)</f>
        <v>#N/A</v>
      </c>
      <c r="E138" s="17"/>
      <c r="F138" s="84"/>
      <c r="G138" s="126"/>
      <c r="H138" s="176"/>
      <c r="I138" s="176"/>
      <c r="J138" s="176"/>
      <c r="K138" s="176"/>
      <c r="L138" s="176"/>
      <c r="M138" s="176"/>
      <c r="N138" s="176"/>
      <c r="O138" s="176"/>
      <c r="P138" s="176"/>
      <c r="Q138" s="176"/>
      <c r="R138" s="176"/>
      <c r="S138" s="176"/>
      <c r="T138" s="176"/>
      <c r="U138" s="82">
        <f t="shared" si="2"/>
        <v>0</v>
      </c>
      <c r="V138" s="74" t="e">
        <f>VLOOKUP(B138,REVENUE!C:F,3,FALSE)</f>
        <v>#N/A</v>
      </c>
    </row>
    <row r="139" spans="2:22" ht="18" customHeight="1" x14ac:dyDescent="0.2">
      <c r="B139" s="17"/>
      <c r="C139" s="64"/>
      <c r="D139" s="80" t="e">
        <f>VLOOKUP(B139,REVENUE!C:D,2,FALSE)</f>
        <v>#N/A</v>
      </c>
      <c r="E139" s="17"/>
      <c r="F139" s="84"/>
      <c r="G139" s="126"/>
      <c r="H139" s="176"/>
      <c r="I139" s="176"/>
      <c r="J139" s="176"/>
      <c r="K139" s="176"/>
      <c r="L139" s="176"/>
      <c r="M139" s="176"/>
      <c r="N139" s="176"/>
      <c r="O139" s="176"/>
      <c r="P139" s="176"/>
      <c r="Q139" s="176"/>
      <c r="R139" s="176"/>
      <c r="S139" s="176"/>
      <c r="T139" s="176"/>
      <c r="U139" s="82">
        <f t="shared" si="2"/>
        <v>0</v>
      </c>
      <c r="V139" s="74" t="e">
        <f>VLOOKUP(B139,REVENUE!C:F,3,FALSE)</f>
        <v>#N/A</v>
      </c>
    </row>
    <row r="140" spans="2:22" ht="18" customHeight="1" x14ac:dyDescent="0.2">
      <c r="B140" s="17"/>
      <c r="C140" s="64"/>
      <c r="D140" s="80" t="e">
        <f>VLOOKUP(B140,REVENUE!C:D,2,FALSE)</f>
        <v>#N/A</v>
      </c>
      <c r="E140" s="17"/>
      <c r="F140" s="84"/>
      <c r="G140" s="126"/>
      <c r="H140" s="176"/>
      <c r="I140" s="176"/>
      <c r="J140" s="176"/>
      <c r="K140" s="176"/>
      <c r="L140" s="176"/>
      <c r="M140" s="176"/>
      <c r="N140" s="176"/>
      <c r="O140" s="176"/>
      <c r="P140" s="176"/>
      <c r="Q140" s="176"/>
      <c r="R140" s="176"/>
      <c r="S140" s="176"/>
      <c r="T140" s="176"/>
      <c r="U140" s="82">
        <f t="shared" si="2"/>
        <v>0</v>
      </c>
      <c r="V140" s="74" t="e">
        <f>VLOOKUP(B140,REVENUE!C:F,3,FALSE)</f>
        <v>#N/A</v>
      </c>
    </row>
    <row r="141" spans="2:22" ht="18" customHeight="1" x14ac:dyDescent="0.2">
      <c r="B141" s="17"/>
      <c r="C141" s="64"/>
      <c r="D141" s="80" t="e">
        <f>VLOOKUP(B141,REVENUE!C:D,2,FALSE)</f>
        <v>#N/A</v>
      </c>
      <c r="E141" s="17"/>
      <c r="F141" s="84"/>
      <c r="G141" s="126"/>
      <c r="H141" s="176"/>
      <c r="I141" s="176"/>
      <c r="J141" s="176"/>
      <c r="K141" s="176"/>
      <c r="L141" s="176"/>
      <c r="M141" s="176"/>
      <c r="N141" s="176"/>
      <c r="O141" s="176"/>
      <c r="P141" s="176"/>
      <c r="Q141" s="176"/>
      <c r="R141" s="176"/>
      <c r="S141" s="176"/>
      <c r="T141" s="176"/>
      <c r="U141" s="82">
        <f t="shared" si="2"/>
        <v>0</v>
      </c>
      <c r="V141" s="74" t="e">
        <f>VLOOKUP(B141,REVENUE!C:F,3,FALSE)</f>
        <v>#N/A</v>
      </c>
    </row>
    <row r="142" spans="2:22" ht="18" customHeight="1" x14ac:dyDescent="0.2">
      <c r="B142" s="17"/>
      <c r="C142" s="64"/>
      <c r="D142" s="80" t="e">
        <f>VLOOKUP(B142,REVENUE!C:D,2,FALSE)</f>
        <v>#N/A</v>
      </c>
      <c r="E142" s="17"/>
      <c r="F142" s="84"/>
      <c r="G142" s="126"/>
      <c r="H142" s="176"/>
      <c r="I142" s="176"/>
      <c r="J142" s="176"/>
      <c r="K142" s="176"/>
      <c r="L142" s="176"/>
      <c r="M142" s="176"/>
      <c r="N142" s="176"/>
      <c r="O142" s="176"/>
      <c r="P142" s="176"/>
      <c r="Q142" s="176"/>
      <c r="R142" s="176"/>
      <c r="S142" s="176"/>
      <c r="T142" s="176"/>
      <c r="U142" s="82">
        <f t="shared" si="2"/>
        <v>0</v>
      </c>
      <c r="V142" s="74" t="e">
        <f>VLOOKUP(B142,REVENUE!C:F,3,FALSE)</f>
        <v>#N/A</v>
      </c>
    </row>
    <row r="143" spans="2:22" ht="18" customHeight="1" x14ac:dyDescent="0.2">
      <c r="B143" s="17"/>
      <c r="C143" s="64"/>
      <c r="D143" s="80" t="e">
        <f>VLOOKUP(B143,REVENUE!C:D,2,FALSE)</f>
        <v>#N/A</v>
      </c>
      <c r="E143" s="17"/>
      <c r="F143" s="84"/>
      <c r="G143" s="126"/>
      <c r="H143" s="176"/>
      <c r="I143" s="176"/>
      <c r="J143" s="176"/>
      <c r="K143" s="176"/>
      <c r="L143" s="176"/>
      <c r="M143" s="176"/>
      <c r="N143" s="176"/>
      <c r="O143" s="176"/>
      <c r="P143" s="176"/>
      <c r="Q143" s="176"/>
      <c r="R143" s="176"/>
      <c r="S143" s="176"/>
      <c r="T143" s="176"/>
      <c r="U143" s="82">
        <f t="shared" si="2"/>
        <v>0</v>
      </c>
      <c r="V143" s="74" t="e">
        <f>VLOOKUP(B143,REVENUE!C:F,3,FALSE)</f>
        <v>#N/A</v>
      </c>
    </row>
    <row r="144" spans="2:22" ht="18" customHeight="1" x14ac:dyDescent="0.2">
      <c r="B144" s="17"/>
      <c r="C144" s="64"/>
      <c r="D144" s="80" t="e">
        <f>VLOOKUP(B144,REVENUE!C:D,2,FALSE)</f>
        <v>#N/A</v>
      </c>
      <c r="E144" s="17"/>
      <c r="F144" s="84"/>
      <c r="G144" s="126"/>
      <c r="H144" s="176"/>
      <c r="I144" s="176"/>
      <c r="J144" s="176"/>
      <c r="K144" s="176"/>
      <c r="L144" s="176"/>
      <c r="M144" s="176"/>
      <c r="N144" s="176"/>
      <c r="O144" s="176"/>
      <c r="P144" s="176"/>
      <c r="Q144" s="176"/>
      <c r="R144" s="176"/>
      <c r="S144" s="176"/>
      <c r="T144" s="176"/>
      <c r="U144" s="82">
        <f t="shared" si="2"/>
        <v>0</v>
      </c>
      <c r="V144" s="74" t="e">
        <f>VLOOKUP(B144,REVENUE!C:F,3,FALSE)</f>
        <v>#N/A</v>
      </c>
    </row>
    <row r="145" spans="2:22" ht="18" customHeight="1" x14ac:dyDescent="0.2">
      <c r="B145" s="17"/>
      <c r="C145" s="64"/>
      <c r="D145" s="80" t="e">
        <f>VLOOKUP(B145,REVENUE!C:D,2,FALSE)</f>
        <v>#N/A</v>
      </c>
      <c r="E145" s="17"/>
      <c r="F145" s="84"/>
      <c r="G145" s="126"/>
      <c r="H145" s="176"/>
      <c r="I145" s="176"/>
      <c r="J145" s="176"/>
      <c r="K145" s="176"/>
      <c r="L145" s="176"/>
      <c r="M145" s="176"/>
      <c r="N145" s="176"/>
      <c r="O145" s="176"/>
      <c r="P145" s="176"/>
      <c r="Q145" s="176"/>
      <c r="R145" s="176"/>
      <c r="S145" s="176"/>
      <c r="T145" s="176"/>
      <c r="U145" s="82">
        <f t="shared" si="2"/>
        <v>0</v>
      </c>
      <c r="V145" s="74" t="e">
        <f>VLOOKUP(B145,REVENUE!C:F,3,FALSE)</f>
        <v>#N/A</v>
      </c>
    </row>
    <row r="146" spans="2:22" ht="18" customHeight="1" x14ac:dyDescent="0.2">
      <c r="B146" s="17"/>
      <c r="C146" s="64"/>
      <c r="D146" s="80" t="e">
        <f>VLOOKUP(B146,REVENUE!C:D,2,FALSE)</f>
        <v>#N/A</v>
      </c>
      <c r="E146" s="17"/>
      <c r="F146" s="84"/>
      <c r="G146" s="126"/>
      <c r="H146" s="176"/>
      <c r="I146" s="176"/>
      <c r="J146" s="176"/>
      <c r="K146" s="176"/>
      <c r="L146" s="176"/>
      <c r="M146" s="176"/>
      <c r="N146" s="176"/>
      <c r="O146" s="176"/>
      <c r="P146" s="176"/>
      <c r="Q146" s="176"/>
      <c r="R146" s="176"/>
      <c r="S146" s="176"/>
      <c r="T146" s="176"/>
      <c r="U146" s="82">
        <f t="shared" ref="U146:U204" si="3">SUM(H146:T146)</f>
        <v>0</v>
      </c>
      <c r="V146" s="74" t="e">
        <f>VLOOKUP(B146,REVENUE!C:F,3,FALSE)</f>
        <v>#N/A</v>
      </c>
    </row>
    <row r="147" spans="2:22" ht="18" customHeight="1" x14ac:dyDescent="0.2">
      <c r="B147" s="17"/>
      <c r="C147" s="64"/>
      <c r="D147" s="80" t="e">
        <f>VLOOKUP(B147,REVENUE!C:D,2,FALSE)</f>
        <v>#N/A</v>
      </c>
      <c r="E147" s="17"/>
      <c r="F147" s="84"/>
      <c r="G147" s="126"/>
      <c r="H147" s="176"/>
      <c r="I147" s="176"/>
      <c r="J147" s="176"/>
      <c r="K147" s="176"/>
      <c r="L147" s="176"/>
      <c r="M147" s="176"/>
      <c r="N147" s="176"/>
      <c r="O147" s="176"/>
      <c r="P147" s="176"/>
      <c r="Q147" s="176"/>
      <c r="R147" s="176"/>
      <c r="S147" s="176"/>
      <c r="T147" s="176"/>
      <c r="U147" s="82">
        <f t="shared" si="3"/>
        <v>0</v>
      </c>
      <c r="V147" s="74" t="e">
        <f>VLOOKUP(B147,REVENUE!C:F,3,FALSE)</f>
        <v>#N/A</v>
      </c>
    </row>
    <row r="148" spans="2:22" ht="18" customHeight="1" x14ac:dyDescent="0.2">
      <c r="B148" s="17"/>
      <c r="C148" s="64"/>
      <c r="D148" s="80" t="e">
        <f>VLOOKUP(B148,REVENUE!C:D,2,FALSE)</f>
        <v>#N/A</v>
      </c>
      <c r="E148" s="17"/>
      <c r="F148" s="84"/>
      <c r="G148" s="126"/>
      <c r="H148" s="176"/>
      <c r="I148" s="176"/>
      <c r="J148" s="176"/>
      <c r="K148" s="176"/>
      <c r="L148" s="176"/>
      <c r="M148" s="176"/>
      <c r="N148" s="176"/>
      <c r="O148" s="176"/>
      <c r="P148" s="176"/>
      <c r="Q148" s="176"/>
      <c r="R148" s="176"/>
      <c r="S148" s="176"/>
      <c r="T148" s="176"/>
      <c r="U148" s="82">
        <f t="shared" si="3"/>
        <v>0</v>
      </c>
      <c r="V148" s="74" t="e">
        <f>VLOOKUP(B148,REVENUE!C:F,3,FALSE)</f>
        <v>#N/A</v>
      </c>
    </row>
    <row r="149" spans="2:22" ht="18" customHeight="1" x14ac:dyDescent="0.2">
      <c r="B149" s="17"/>
      <c r="C149" s="64"/>
      <c r="D149" s="80" t="e">
        <f>VLOOKUP(B149,REVENUE!C:D,2,FALSE)</f>
        <v>#N/A</v>
      </c>
      <c r="E149" s="17"/>
      <c r="F149" s="84"/>
      <c r="G149" s="126"/>
      <c r="H149" s="176"/>
      <c r="I149" s="176"/>
      <c r="J149" s="176"/>
      <c r="K149" s="176"/>
      <c r="L149" s="176"/>
      <c r="M149" s="176"/>
      <c r="N149" s="176"/>
      <c r="O149" s="176"/>
      <c r="P149" s="176"/>
      <c r="Q149" s="176"/>
      <c r="R149" s="176"/>
      <c r="S149" s="176"/>
      <c r="T149" s="176"/>
      <c r="U149" s="82">
        <f t="shared" si="3"/>
        <v>0</v>
      </c>
      <c r="V149" s="74" t="e">
        <f>VLOOKUP(B149,REVENUE!C:F,3,FALSE)</f>
        <v>#N/A</v>
      </c>
    </row>
    <row r="150" spans="2:22" ht="18" customHeight="1" x14ac:dyDescent="0.2">
      <c r="B150" s="17"/>
      <c r="C150" s="64"/>
      <c r="D150" s="80" t="e">
        <f>VLOOKUP(B150,REVENUE!C:D,2,FALSE)</f>
        <v>#N/A</v>
      </c>
      <c r="E150" s="17"/>
      <c r="F150" s="84"/>
      <c r="G150" s="126"/>
      <c r="H150" s="176"/>
      <c r="I150" s="176"/>
      <c r="J150" s="176"/>
      <c r="K150" s="176"/>
      <c r="L150" s="176"/>
      <c r="M150" s="176"/>
      <c r="N150" s="176"/>
      <c r="O150" s="176"/>
      <c r="P150" s="176"/>
      <c r="Q150" s="176"/>
      <c r="R150" s="176"/>
      <c r="S150" s="176"/>
      <c r="T150" s="176"/>
      <c r="U150" s="82">
        <f t="shared" si="3"/>
        <v>0</v>
      </c>
      <c r="V150" s="74" t="e">
        <f>VLOOKUP(B150,REVENUE!C:F,3,FALSE)</f>
        <v>#N/A</v>
      </c>
    </row>
    <row r="151" spans="2:22" ht="18" customHeight="1" x14ac:dyDescent="0.2">
      <c r="B151" s="17"/>
      <c r="C151" s="64"/>
      <c r="D151" s="80" t="e">
        <f>VLOOKUP(B151,REVENUE!C:D,2,FALSE)</f>
        <v>#N/A</v>
      </c>
      <c r="E151" s="17"/>
      <c r="F151" s="84"/>
      <c r="G151" s="126"/>
      <c r="H151" s="176"/>
      <c r="I151" s="176"/>
      <c r="J151" s="176"/>
      <c r="K151" s="176"/>
      <c r="L151" s="176"/>
      <c r="M151" s="176"/>
      <c r="N151" s="176"/>
      <c r="O151" s="176"/>
      <c r="P151" s="176"/>
      <c r="Q151" s="176"/>
      <c r="R151" s="176"/>
      <c r="S151" s="176"/>
      <c r="T151" s="176"/>
      <c r="U151" s="82">
        <f t="shared" si="3"/>
        <v>0</v>
      </c>
      <c r="V151" s="74" t="e">
        <f>VLOOKUP(B151,REVENUE!C:F,3,FALSE)</f>
        <v>#N/A</v>
      </c>
    </row>
    <row r="152" spans="2:22" ht="18" customHeight="1" x14ac:dyDescent="0.2">
      <c r="B152" s="17"/>
      <c r="C152" s="64"/>
      <c r="D152" s="80" t="e">
        <f>VLOOKUP(B152,REVENUE!C:D,2,FALSE)</f>
        <v>#N/A</v>
      </c>
      <c r="E152" s="17"/>
      <c r="F152" s="84"/>
      <c r="G152" s="126"/>
      <c r="H152" s="176"/>
      <c r="I152" s="176"/>
      <c r="J152" s="176"/>
      <c r="K152" s="176"/>
      <c r="L152" s="176"/>
      <c r="M152" s="176"/>
      <c r="N152" s="176"/>
      <c r="O152" s="176"/>
      <c r="P152" s="176"/>
      <c r="Q152" s="176"/>
      <c r="R152" s="176"/>
      <c r="S152" s="176"/>
      <c r="T152" s="176"/>
      <c r="U152" s="82">
        <f t="shared" si="3"/>
        <v>0</v>
      </c>
      <c r="V152" s="74" t="e">
        <f>VLOOKUP(B152,REVENUE!C:F,3,FALSE)</f>
        <v>#N/A</v>
      </c>
    </row>
    <row r="153" spans="2:22" ht="18" customHeight="1" x14ac:dyDescent="0.2">
      <c r="B153" s="17"/>
      <c r="C153" s="64"/>
      <c r="D153" s="80" t="e">
        <f>VLOOKUP(B153,REVENUE!C:D,2,FALSE)</f>
        <v>#N/A</v>
      </c>
      <c r="E153" s="17"/>
      <c r="F153" s="84"/>
      <c r="G153" s="126"/>
      <c r="H153" s="176"/>
      <c r="I153" s="176"/>
      <c r="J153" s="176"/>
      <c r="K153" s="176"/>
      <c r="L153" s="176"/>
      <c r="M153" s="176"/>
      <c r="N153" s="176"/>
      <c r="O153" s="176"/>
      <c r="P153" s="176"/>
      <c r="Q153" s="176"/>
      <c r="R153" s="176"/>
      <c r="S153" s="176"/>
      <c r="T153" s="176"/>
      <c r="U153" s="82">
        <f t="shared" si="3"/>
        <v>0</v>
      </c>
      <c r="V153" s="74" t="e">
        <f>VLOOKUP(B153,REVENUE!C:F,3,FALSE)</f>
        <v>#N/A</v>
      </c>
    </row>
    <row r="154" spans="2:22" ht="18" customHeight="1" x14ac:dyDescent="0.2">
      <c r="B154" s="17"/>
      <c r="C154" s="64"/>
      <c r="D154" s="80" t="e">
        <f>VLOOKUP(B154,REVENUE!C:D,2,FALSE)</f>
        <v>#N/A</v>
      </c>
      <c r="E154" s="17"/>
      <c r="F154" s="84"/>
      <c r="G154" s="126"/>
      <c r="H154" s="176"/>
      <c r="I154" s="176"/>
      <c r="J154" s="176"/>
      <c r="K154" s="176"/>
      <c r="L154" s="176"/>
      <c r="M154" s="176"/>
      <c r="N154" s="176"/>
      <c r="O154" s="176"/>
      <c r="P154" s="176"/>
      <c r="Q154" s="176"/>
      <c r="R154" s="176"/>
      <c r="S154" s="176"/>
      <c r="T154" s="176"/>
      <c r="U154" s="82">
        <f t="shared" si="3"/>
        <v>0</v>
      </c>
      <c r="V154" s="74" t="e">
        <f>VLOOKUP(B154,REVENUE!C:F,3,FALSE)</f>
        <v>#N/A</v>
      </c>
    </row>
    <row r="155" spans="2:22" ht="18" customHeight="1" x14ac:dyDescent="0.2">
      <c r="B155" s="17"/>
      <c r="C155" s="64"/>
      <c r="D155" s="80" t="e">
        <f>VLOOKUP(B155,REVENUE!C:D,2,FALSE)</f>
        <v>#N/A</v>
      </c>
      <c r="E155" s="17"/>
      <c r="F155" s="84"/>
      <c r="G155" s="126"/>
      <c r="H155" s="176"/>
      <c r="I155" s="176"/>
      <c r="J155" s="176"/>
      <c r="K155" s="176"/>
      <c r="L155" s="176"/>
      <c r="M155" s="176"/>
      <c r="N155" s="176"/>
      <c r="O155" s="176"/>
      <c r="P155" s="176"/>
      <c r="Q155" s="176"/>
      <c r="R155" s="176"/>
      <c r="S155" s="176"/>
      <c r="T155" s="176"/>
      <c r="U155" s="82">
        <f t="shared" si="3"/>
        <v>0</v>
      </c>
      <c r="V155" s="74" t="e">
        <f>VLOOKUP(B155,REVENUE!C:F,3,FALSE)</f>
        <v>#N/A</v>
      </c>
    </row>
    <row r="156" spans="2:22" ht="18" customHeight="1" x14ac:dyDescent="0.2">
      <c r="B156" s="17"/>
      <c r="C156" s="64"/>
      <c r="D156" s="80" t="e">
        <f>VLOOKUP(B156,REVENUE!C:D,2,FALSE)</f>
        <v>#N/A</v>
      </c>
      <c r="E156" s="17"/>
      <c r="F156" s="84"/>
      <c r="G156" s="126"/>
      <c r="H156" s="176"/>
      <c r="I156" s="176"/>
      <c r="J156" s="176"/>
      <c r="K156" s="176"/>
      <c r="L156" s="176"/>
      <c r="M156" s="176"/>
      <c r="N156" s="176"/>
      <c r="O156" s="176"/>
      <c r="P156" s="176"/>
      <c r="Q156" s="176"/>
      <c r="R156" s="176"/>
      <c r="S156" s="176"/>
      <c r="T156" s="176"/>
      <c r="U156" s="82">
        <f t="shared" si="3"/>
        <v>0</v>
      </c>
      <c r="V156" s="74" t="e">
        <f>VLOOKUP(B156,REVENUE!C:F,3,FALSE)</f>
        <v>#N/A</v>
      </c>
    </row>
    <row r="157" spans="2:22" ht="18" customHeight="1" x14ac:dyDescent="0.2">
      <c r="B157" s="17"/>
      <c r="C157" s="64"/>
      <c r="D157" s="80" t="e">
        <f>VLOOKUP(B157,REVENUE!C:D,2,FALSE)</f>
        <v>#N/A</v>
      </c>
      <c r="E157" s="17"/>
      <c r="F157" s="84"/>
      <c r="G157" s="126"/>
      <c r="H157" s="176"/>
      <c r="I157" s="176"/>
      <c r="J157" s="176"/>
      <c r="K157" s="176"/>
      <c r="L157" s="176"/>
      <c r="M157" s="176"/>
      <c r="N157" s="176"/>
      <c r="O157" s="176"/>
      <c r="P157" s="176"/>
      <c r="Q157" s="176"/>
      <c r="R157" s="176"/>
      <c r="S157" s="176"/>
      <c r="T157" s="176"/>
      <c r="U157" s="82">
        <f t="shared" si="3"/>
        <v>0</v>
      </c>
      <c r="V157" s="74" t="e">
        <f>VLOOKUP(B157,REVENUE!C:F,3,FALSE)</f>
        <v>#N/A</v>
      </c>
    </row>
    <row r="158" spans="2:22" ht="18" customHeight="1" x14ac:dyDescent="0.2">
      <c r="B158" s="17"/>
      <c r="C158" s="64"/>
      <c r="D158" s="80" t="e">
        <f>VLOOKUP(B158,REVENUE!C:D,2,FALSE)</f>
        <v>#N/A</v>
      </c>
      <c r="E158" s="17"/>
      <c r="F158" s="84"/>
      <c r="G158" s="126"/>
      <c r="H158" s="176"/>
      <c r="I158" s="176"/>
      <c r="J158" s="176"/>
      <c r="K158" s="176"/>
      <c r="L158" s="176"/>
      <c r="M158" s="176"/>
      <c r="N158" s="176"/>
      <c r="O158" s="176"/>
      <c r="P158" s="176"/>
      <c r="Q158" s="176"/>
      <c r="R158" s="176"/>
      <c r="S158" s="176"/>
      <c r="T158" s="176"/>
      <c r="U158" s="82">
        <f t="shared" si="3"/>
        <v>0</v>
      </c>
      <c r="V158" s="74" t="e">
        <f>VLOOKUP(B158,REVENUE!C:F,3,FALSE)</f>
        <v>#N/A</v>
      </c>
    </row>
    <row r="159" spans="2:22" ht="18" customHeight="1" x14ac:dyDescent="0.2">
      <c r="B159" s="17"/>
      <c r="C159" s="64"/>
      <c r="D159" s="80" t="e">
        <f>VLOOKUP(B159,REVENUE!C:D,2,FALSE)</f>
        <v>#N/A</v>
      </c>
      <c r="E159" s="17"/>
      <c r="F159" s="84"/>
      <c r="G159" s="126"/>
      <c r="H159" s="176"/>
      <c r="I159" s="176"/>
      <c r="J159" s="176"/>
      <c r="K159" s="176"/>
      <c r="L159" s="176"/>
      <c r="M159" s="176"/>
      <c r="N159" s="176"/>
      <c r="O159" s="176"/>
      <c r="P159" s="176"/>
      <c r="Q159" s="176"/>
      <c r="R159" s="176"/>
      <c r="S159" s="176"/>
      <c r="T159" s="176"/>
      <c r="U159" s="82">
        <f t="shared" si="3"/>
        <v>0</v>
      </c>
      <c r="V159" s="74" t="e">
        <f>VLOOKUP(B159,REVENUE!C:F,3,FALSE)</f>
        <v>#N/A</v>
      </c>
    </row>
    <row r="160" spans="2:22" ht="18" customHeight="1" x14ac:dyDescent="0.2">
      <c r="B160" s="17"/>
      <c r="C160" s="64"/>
      <c r="D160" s="80" t="e">
        <f>VLOOKUP(B160,REVENUE!C:D,2,FALSE)</f>
        <v>#N/A</v>
      </c>
      <c r="E160" s="17"/>
      <c r="F160" s="84"/>
      <c r="G160" s="126"/>
      <c r="H160" s="176"/>
      <c r="I160" s="176"/>
      <c r="J160" s="176"/>
      <c r="K160" s="176"/>
      <c r="L160" s="176"/>
      <c r="M160" s="176"/>
      <c r="N160" s="176"/>
      <c r="O160" s="176"/>
      <c r="P160" s="176"/>
      <c r="Q160" s="176"/>
      <c r="R160" s="176"/>
      <c r="S160" s="176"/>
      <c r="T160" s="176"/>
      <c r="U160" s="82">
        <f t="shared" si="3"/>
        <v>0</v>
      </c>
      <c r="V160" s="74" t="e">
        <f>VLOOKUP(B160,REVENUE!C:F,3,FALSE)</f>
        <v>#N/A</v>
      </c>
    </row>
    <row r="161" spans="2:22" ht="18" customHeight="1" x14ac:dyDescent="0.2">
      <c r="B161" s="17"/>
      <c r="C161" s="64"/>
      <c r="D161" s="80" t="e">
        <f>VLOOKUP(B161,REVENUE!C:D,2,FALSE)</f>
        <v>#N/A</v>
      </c>
      <c r="E161" s="17"/>
      <c r="F161" s="84"/>
      <c r="G161" s="126"/>
      <c r="H161" s="176"/>
      <c r="I161" s="176"/>
      <c r="J161" s="176"/>
      <c r="K161" s="176"/>
      <c r="L161" s="176"/>
      <c r="M161" s="176"/>
      <c r="N161" s="176"/>
      <c r="O161" s="176"/>
      <c r="P161" s="176"/>
      <c r="Q161" s="176"/>
      <c r="R161" s="176"/>
      <c r="S161" s="176"/>
      <c r="T161" s="176"/>
      <c r="U161" s="82">
        <f t="shared" si="3"/>
        <v>0</v>
      </c>
      <c r="V161" s="74" t="e">
        <f>VLOOKUP(B161,REVENUE!C:F,3,FALSE)</f>
        <v>#N/A</v>
      </c>
    </row>
    <row r="162" spans="2:22" ht="18" customHeight="1" x14ac:dyDescent="0.2">
      <c r="B162" s="17"/>
      <c r="C162" s="64"/>
      <c r="D162" s="80" t="e">
        <f>VLOOKUP(B162,REVENUE!C:D,2,FALSE)</f>
        <v>#N/A</v>
      </c>
      <c r="E162" s="17"/>
      <c r="F162" s="84"/>
      <c r="G162" s="126"/>
      <c r="H162" s="176"/>
      <c r="I162" s="176"/>
      <c r="J162" s="176"/>
      <c r="K162" s="176"/>
      <c r="L162" s="176"/>
      <c r="M162" s="176"/>
      <c r="N162" s="176"/>
      <c r="O162" s="176"/>
      <c r="P162" s="176"/>
      <c r="Q162" s="176"/>
      <c r="R162" s="176"/>
      <c r="S162" s="176"/>
      <c r="T162" s="176"/>
      <c r="U162" s="82">
        <f t="shared" si="3"/>
        <v>0</v>
      </c>
      <c r="V162" s="74" t="e">
        <f>VLOOKUP(B162,REVENUE!C:F,3,FALSE)</f>
        <v>#N/A</v>
      </c>
    </row>
    <row r="163" spans="2:22" ht="18" customHeight="1" x14ac:dyDescent="0.2">
      <c r="B163" s="17"/>
      <c r="C163" s="64"/>
      <c r="D163" s="80" t="e">
        <f>VLOOKUP(B163,REVENUE!C:D,2,FALSE)</f>
        <v>#N/A</v>
      </c>
      <c r="E163" s="17"/>
      <c r="F163" s="84"/>
      <c r="G163" s="126"/>
      <c r="H163" s="176"/>
      <c r="I163" s="176"/>
      <c r="J163" s="176"/>
      <c r="K163" s="176"/>
      <c r="L163" s="176"/>
      <c r="M163" s="176"/>
      <c r="N163" s="176"/>
      <c r="O163" s="176"/>
      <c r="P163" s="176"/>
      <c r="Q163" s="176"/>
      <c r="R163" s="176"/>
      <c r="S163" s="176"/>
      <c r="T163" s="176"/>
      <c r="U163" s="82">
        <f t="shared" si="3"/>
        <v>0</v>
      </c>
      <c r="V163" s="74" t="e">
        <f>VLOOKUP(B163,REVENUE!C:F,3,FALSE)</f>
        <v>#N/A</v>
      </c>
    </row>
    <row r="164" spans="2:22" ht="18" customHeight="1" x14ac:dyDescent="0.2">
      <c r="B164" s="17"/>
      <c r="C164" s="64"/>
      <c r="D164" s="80" t="e">
        <f>VLOOKUP(B164,REVENUE!C:D,2,FALSE)</f>
        <v>#N/A</v>
      </c>
      <c r="E164" s="17"/>
      <c r="F164" s="84"/>
      <c r="G164" s="126"/>
      <c r="H164" s="176"/>
      <c r="I164" s="176"/>
      <c r="J164" s="176"/>
      <c r="K164" s="176"/>
      <c r="L164" s="176"/>
      <c r="M164" s="176"/>
      <c r="N164" s="176"/>
      <c r="O164" s="176"/>
      <c r="P164" s="176"/>
      <c r="Q164" s="176"/>
      <c r="R164" s="176"/>
      <c r="S164" s="176"/>
      <c r="T164" s="176"/>
      <c r="U164" s="82">
        <f t="shared" si="3"/>
        <v>0</v>
      </c>
      <c r="V164" s="74" t="e">
        <f>VLOOKUP(B164,REVENUE!C:F,3,FALSE)</f>
        <v>#N/A</v>
      </c>
    </row>
    <row r="165" spans="2:22" ht="18" customHeight="1" x14ac:dyDescent="0.2">
      <c r="B165" s="17"/>
      <c r="C165" s="64"/>
      <c r="D165" s="80" t="e">
        <f>VLOOKUP(B165,REVENUE!C:D,2,FALSE)</f>
        <v>#N/A</v>
      </c>
      <c r="E165" s="17"/>
      <c r="F165" s="84"/>
      <c r="G165" s="126"/>
      <c r="H165" s="176"/>
      <c r="I165" s="176"/>
      <c r="J165" s="176"/>
      <c r="K165" s="176"/>
      <c r="L165" s="176"/>
      <c r="M165" s="176"/>
      <c r="N165" s="176"/>
      <c r="O165" s="176"/>
      <c r="P165" s="176"/>
      <c r="Q165" s="176"/>
      <c r="R165" s="176"/>
      <c r="S165" s="176"/>
      <c r="T165" s="176"/>
      <c r="U165" s="82">
        <f t="shared" si="3"/>
        <v>0</v>
      </c>
      <c r="V165" s="74" t="e">
        <f>VLOOKUP(B165,REVENUE!C:F,3,FALSE)</f>
        <v>#N/A</v>
      </c>
    </row>
    <row r="166" spans="2:22" ht="18" customHeight="1" x14ac:dyDescent="0.2">
      <c r="B166" s="17"/>
      <c r="C166" s="64"/>
      <c r="D166" s="80" t="e">
        <f>VLOOKUP(B166,REVENUE!C:D,2,FALSE)</f>
        <v>#N/A</v>
      </c>
      <c r="E166" s="17"/>
      <c r="F166" s="84"/>
      <c r="G166" s="126"/>
      <c r="H166" s="176"/>
      <c r="I166" s="176"/>
      <c r="J166" s="176"/>
      <c r="K166" s="176"/>
      <c r="L166" s="176"/>
      <c r="M166" s="176"/>
      <c r="N166" s="176"/>
      <c r="O166" s="176"/>
      <c r="P166" s="176"/>
      <c r="Q166" s="176"/>
      <c r="R166" s="176"/>
      <c r="S166" s="176"/>
      <c r="T166" s="176"/>
      <c r="U166" s="82">
        <f t="shared" si="3"/>
        <v>0</v>
      </c>
      <c r="V166" s="74" t="e">
        <f>VLOOKUP(B166,REVENUE!C:F,3,FALSE)</f>
        <v>#N/A</v>
      </c>
    </row>
    <row r="167" spans="2:22" ht="18" customHeight="1" x14ac:dyDescent="0.2">
      <c r="B167" s="17"/>
      <c r="C167" s="64"/>
      <c r="D167" s="80" t="e">
        <f>VLOOKUP(B167,REVENUE!C:D,2,FALSE)</f>
        <v>#N/A</v>
      </c>
      <c r="E167" s="17"/>
      <c r="F167" s="84"/>
      <c r="G167" s="126"/>
      <c r="H167" s="176"/>
      <c r="I167" s="176"/>
      <c r="J167" s="176"/>
      <c r="K167" s="176"/>
      <c r="L167" s="176"/>
      <c r="M167" s="176"/>
      <c r="N167" s="176"/>
      <c r="O167" s="176"/>
      <c r="P167" s="176"/>
      <c r="Q167" s="176"/>
      <c r="R167" s="176"/>
      <c r="S167" s="176"/>
      <c r="T167" s="176"/>
      <c r="U167" s="82">
        <f t="shared" si="3"/>
        <v>0</v>
      </c>
      <c r="V167" s="74" t="e">
        <f>VLOOKUP(B167,REVENUE!C:F,3,FALSE)</f>
        <v>#N/A</v>
      </c>
    </row>
    <row r="168" spans="2:22" ht="18" customHeight="1" x14ac:dyDescent="0.2">
      <c r="B168" s="17"/>
      <c r="C168" s="64"/>
      <c r="D168" s="80" t="e">
        <f>VLOOKUP(B168,REVENUE!C:D,2,FALSE)</f>
        <v>#N/A</v>
      </c>
      <c r="E168" s="17"/>
      <c r="F168" s="84"/>
      <c r="G168" s="126"/>
      <c r="H168" s="176"/>
      <c r="I168" s="176"/>
      <c r="J168" s="176"/>
      <c r="K168" s="176"/>
      <c r="L168" s="176"/>
      <c r="M168" s="176"/>
      <c r="N168" s="176"/>
      <c r="O168" s="176"/>
      <c r="P168" s="176"/>
      <c r="Q168" s="176"/>
      <c r="R168" s="176"/>
      <c r="S168" s="176"/>
      <c r="T168" s="176"/>
      <c r="U168" s="82">
        <f t="shared" si="3"/>
        <v>0</v>
      </c>
      <c r="V168" s="74" t="e">
        <f>VLOOKUP(B168,REVENUE!C:F,3,FALSE)</f>
        <v>#N/A</v>
      </c>
    </row>
    <row r="169" spans="2:22" ht="18" customHeight="1" x14ac:dyDescent="0.2">
      <c r="B169" s="17"/>
      <c r="C169" s="64"/>
      <c r="D169" s="80" t="e">
        <f>VLOOKUP(B169,REVENUE!C:D,2,FALSE)</f>
        <v>#N/A</v>
      </c>
      <c r="E169" s="17"/>
      <c r="F169" s="84"/>
      <c r="G169" s="126"/>
      <c r="H169" s="176"/>
      <c r="I169" s="176"/>
      <c r="J169" s="176"/>
      <c r="K169" s="176"/>
      <c r="L169" s="176"/>
      <c r="M169" s="176"/>
      <c r="N169" s="176"/>
      <c r="O169" s="176"/>
      <c r="P169" s="176"/>
      <c r="Q169" s="176"/>
      <c r="R169" s="176"/>
      <c r="S169" s="176"/>
      <c r="T169" s="176"/>
      <c r="U169" s="82">
        <f t="shared" si="3"/>
        <v>0</v>
      </c>
      <c r="V169" s="74" t="e">
        <f>VLOOKUP(B169,REVENUE!C:F,3,FALSE)</f>
        <v>#N/A</v>
      </c>
    </row>
    <row r="170" spans="2:22" ht="18" customHeight="1" x14ac:dyDescent="0.2">
      <c r="B170" s="17"/>
      <c r="C170" s="64"/>
      <c r="D170" s="80" t="e">
        <f>VLOOKUP(B170,REVENUE!C:D,2,FALSE)</f>
        <v>#N/A</v>
      </c>
      <c r="E170" s="17"/>
      <c r="F170" s="84"/>
      <c r="G170" s="126"/>
      <c r="H170" s="176"/>
      <c r="I170" s="176"/>
      <c r="J170" s="176"/>
      <c r="K170" s="176"/>
      <c r="L170" s="176"/>
      <c r="M170" s="176"/>
      <c r="N170" s="176"/>
      <c r="O170" s="176"/>
      <c r="P170" s="176"/>
      <c r="Q170" s="176"/>
      <c r="R170" s="176"/>
      <c r="S170" s="176"/>
      <c r="T170" s="176"/>
      <c r="U170" s="82">
        <f t="shared" si="3"/>
        <v>0</v>
      </c>
      <c r="V170" s="74" t="e">
        <f>VLOOKUP(B170,REVENUE!C:F,3,FALSE)</f>
        <v>#N/A</v>
      </c>
    </row>
    <row r="171" spans="2:22" ht="18" customHeight="1" x14ac:dyDescent="0.2">
      <c r="B171" s="17"/>
      <c r="C171" s="64"/>
      <c r="D171" s="80" t="e">
        <f>VLOOKUP(B171,REVENUE!C:D,2,FALSE)</f>
        <v>#N/A</v>
      </c>
      <c r="E171" s="17"/>
      <c r="F171" s="84"/>
      <c r="G171" s="126"/>
      <c r="H171" s="176"/>
      <c r="I171" s="176"/>
      <c r="J171" s="176"/>
      <c r="K171" s="176"/>
      <c r="L171" s="176"/>
      <c r="M171" s="176"/>
      <c r="N171" s="176"/>
      <c r="O171" s="176"/>
      <c r="P171" s="176"/>
      <c r="Q171" s="176"/>
      <c r="R171" s="176"/>
      <c r="S171" s="176"/>
      <c r="T171" s="176"/>
      <c r="U171" s="82">
        <f t="shared" si="3"/>
        <v>0</v>
      </c>
      <c r="V171" s="74" t="e">
        <f>VLOOKUP(B171,REVENUE!C:F,3,FALSE)</f>
        <v>#N/A</v>
      </c>
    </row>
    <row r="172" spans="2:22" ht="18" customHeight="1" x14ac:dyDescent="0.2">
      <c r="B172" s="17"/>
      <c r="C172" s="64"/>
      <c r="D172" s="80" t="e">
        <f>VLOOKUP(B172,REVENUE!C:D,2,FALSE)</f>
        <v>#N/A</v>
      </c>
      <c r="E172" s="17"/>
      <c r="F172" s="84"/>
      <c r="G172" s="126"/>
      <c r="H172" s="176"/>
      <c r="I172" s="176"/>
      <c r="J172" s="176"/>
      <c r="K172" s="176"/>
      <c r="L172" s="176"/>
      <c r="M172" s="176"/>
      <c r="N172" s="176"/>
      <c r="O172" s="176"/>
      <c r="P172" s="176"/>
      <c r="Q172" s="176"/>
      <c r="R172" s="176"/>
      <c r="S172" s="176"/>
      <c r="T172" s="176"/>
      <c r="U172" s="82">
        <f t="shared" si="3"/>
        <v>0</v>
      </c>
      <c r="V172" s="74" t="e">
        <f>VLOOKUP(B172,REVENUE!C:F,3,FALSE)</f>
        <v>#N/A</v>
      </c>
    </row>
    <row r="173" spans="2:22" ht="18" customHeight="1" x14ac:dyDescent="0.2">
      <c r="B173" s="17"/>
      <c r="C173" s="64"/>
      <c r="D173" s="80" t="e">
        <f>VLOOKUP(B173,REVENUE!C:D,2,FALSE)</f>
        <v>#N/A</v>
      </c>
      <c r="E173" s="17"/>
      <c r="F173" s="84"/>
      <c r="G173" s="126"/>
      <c r="H173" s="176"/>
      <c r="I173" s="176"/>
      <c r="J173" s="176"/>
      <c r="K173" s="176"/>
      <c r="L173" s="176"/>
      <c r="M173" s="176"/>
      <c r="N173" s="176"/>
      <c r="O173" s="176"/>
      <c r="P173" s="176"/>
      <c r="Q173" s="176"/>
      <c r="R173" s="176"/>
      <c r="S173" s="176"/>
      <c r="T173" s="176"/>
      <c r="U173" s="82">
        <f t="shared" si="3"/>
        <v>0</v>
      </c>
      <c r="V173" s="74" t="e">
        <f>VLOOKUP(B173,REVENUE!C:F,3,FALSE)</f>
        <v>#N/A</v>
      </c>
    </row>
    <row r="174" spans="2:22" ht="18" customHeight="1" x14ac:dyDescent="0.2">
      <c r="B174" s="17"/>
      <c r="C174" s="64"/>
      <c r="D174" s="80" t="e">
        <f>VLOOKUP(B174,REVENUE!C:D,2,FALSE)</f>
        <v>#N/A</v>
      </c>
      <c r="E174" s="17"/>
      <c r="F174" s="84"/>
      <c r="G174" s="126"/>
      <c r="H174" s="176"/>
      <c r="I174" s="176"/>
      <c r="J174" s="176"/>
      <c r="K174" s="176"/>
      <c r="L174" s="176"/>
      <c r="M174" s="176"/>
      <c r="N174" s="176"/>
      <c r="O174" s="176"/>
      <c r="P174" s="176"/>
      <c r="Q174" s="176"/>
      <c r="R174" s="176"/>
      <c r="S174" s="176"/>
      <c r="T174" s="176"/>
      <c r="U174" s="82">
        <f t="shared" si="3"/>
        <v>0</v>
      </c>
      <c r="V174" s="74" t="e">
        <f>VLOOKUP(B174,REVENUE!C:F,3,FALSE)</f>
        <v>#N/A</v>
      </c>
    </row>
    <row r="175" spans="2:22" ht="18" customHeight="1" x14ac:dyDescent="0.2">
      <c r="B175" s="17"/>
      <c r="C175" s="64"/>
      <c r="D175" s="80" t="e">
        <f>VLOOKUP(B175,REVENUE!C:D,2,FALSE)</f>
        <v>#N/A</v>
      </c>
      <c r="E175" s="17"/>
      <c r="F175" s="84"/>
      <c r="G175" s="126"/>
      <c r="H175" s="176"/>
      <c r="I175" s="176"/>
      <c r="J175" s="176"/>
      <c r="K175" s="176"/>
      <c r="L175" s="176"/>
      <c r="M175" s="176"/>
      <c r="N175" s="176"/>
      <c r="O175" s="176"/>
      <c r="P175" s="176"/>
      <c r="Q175" s="176"/>
      <c r="R175" s="176"/>
      <c r="S175" s="176"/>
      <c r="T175" s="176"/>
      <c r="U175" s="82">
        <f t="shared" si="3"/>
        <v>0</v>
      </c>
      <c r="V175" s="74" t="e">
        <f>VLOOKUP(B175,REVENUE!C:F,3,FALSE)</f>
        <v>#N/A</v>
      </c>
    </row>
    <row r="176" spans="2:22" ht="18" customHeight="1" x14ac:dyDescent="0.2">
      <c r="B176" s="17"/>
      <c r="C176" s="64"/>
      <c r="D176" s="80" t="e">
        <f>VLOOKUP(B176,REVENUE!C:D,2,FALSE)</f>
        <v>#N/A</v>
      </c>
      <c r="E176" s="17"/>
      <c r="F176" s="84"/>
      <c r="G176" s="126"/>
      <c r="H176" s="176"/>
      <c r="I176" s="176"/>
      <c r="J176" s="176"/>
      <c r="K176" s="176"/>
      <c r="L176" s="176"/>
      <c r="M176" s="176"/>
      <c r="N176" s="176"/>
      <c r="O176" s="176"/>
      <c r="P176" s="176"/>
      <c r="Q176" s="176"/>
      <c r="R176" s="176"/>
      <c r="S176" s="176"/>
      <c r="T176" s="176"/>
      <c r="U176" s="82">
        <f t="shared" si="3"/>
        <v>0</v>
      </c>
      <c r="V176" s="74" t="e">
        <f>VLOOKUP(B176,REVENUE!C:F,3,FALSE)</f>
        <v>#N/A</v>
      </c>
    </row>
    <row r="177" spans="2:22" ht="18" customHeight="1" x14ac:dyDescent="0.2">
      <c r="B177" s="17"/>
      <c r="C177" s="64"/>
      <c r="D177" s="80" t="e">
        <f>VLOOKUP(B177,REVENUE!C:D,2,FALSE)</f>
        <v>#N/A</v>
      </c>
      <c r="E177" s="17"/>
      <c r="F177" s="84"/>
      <c r="G177" s="126"/>
      <c r="H177" s="176"/>
      <c r="I177" s="176"/>
      <c r="J177" s="176"/>
      <c r="K177" s="176"/>
      <c r="L177" s="176"/>
      <c r="M177" s="176"/>
      <c r="N177" s="176"/>
      <c r="O177" s="176"/>
      <c r="P177" s="176"/>
      <c r="Q177" s="176"/>
      <c r="R177" s="176"/>
      <c r="S177" s="176"/>
      <c r="T177" s="176"/>
      <c r="U177" s="82">
        <f t="shared" si="3"/>
        <v>0</v>
      </c>
      <c r="V177" s="74" t="e">
        <f>VLOOKUP(B177,REVENUE!C:F,3,FALSE)</f>
        <v>#N/A</v>
      </c>
    </row>
    <row r="178" spans="2:22" ht="18" customHeight="1" x14ac:dyDescent="0.2">
      <c r="B178" s="17"/>
      <c r="C178" s="64"/>
      <c r="D178" s="80" t="e">
        <f>VLOOKUP(B178,REVENUE!C:D,2,FALSE)</f>
        <v>#N/A</v>
      </c>
      <c r="E178" s="17"/>
      <c r="F178" s="84"/>
      <c r="G178" s="126"/>
      <c r="H178" s="176"/>
      <c r="I178" s="176"/>
      <c r="J178" s="176"/>
      <c r="K178" s="176"/>
      <c r="L178" s="176"/>
      <c r="M178" s="176"/>
      <c r="N178" s="176"/>
      <c r="O178" s="176"/>
      <c r="P178" s="176"/>
      <c r="Q178" s="176"/>
      <c r="R178" s="176"/>
      <c r="S178" s="176"/>
      <c r="T178" s="176"/>
      <c r="U178" s="82">
        <f t="shared" si="3"/>
        <v>0</v>
      </c>
      <c r="V178" s="74" t="e">
        <f>VLOOKUP(B178,REVENUE!C:F,3,FALSE)</f>
        <v>#N/A</v>
      </c>
    </row>
    <row r="179" spans="2:22" ht="18" customHeight="1" x14ac:dyDescent="0.2">
      <c r="B179" s="17"/>
      <c r="C179" s="64"/>
      <c r="D179" s="80" t="e">
        <f>VLOOKUP(B179,REVENUE!C:D,2,FALSE)</f>
        <v>#N/A</v>
      </c>
      <c r="E179" s="17"/>
      <c r="F179" s="84"/>
      <c r="G179" s="126"/>
      <c r="H179" s="176"/>
      <c r="I179" s="176"/>
      <c r="J179" s="176"/>
      <c r="K179" s="176"/>
      <c r="L179" s="176"/>
      <c r="M179" s="176"/>
      <c r="N179" s="176"/>
      <c r="O179" s="176"/>
      <c r="P179" s="176"/>
      <c r="Q179" s="176"/>
      <c r="R179" s="176"/>
      <c r="S179" s="176"/>
      <c r="T179" s="176"/>
      <c r="U179" s="82">
        <f t="shared" si="3"/>
        <v>0</v>
      </c>
      <c r="V179" s="74" t="e">
        <f>VLOOKUP(B179,REVENUE!C:F,3,FALSE)</f>
        <v>#N/A</v>
      </c>
    </row>
    <row r="180" spans="2:22" ht="18" customHeight="1" x14ac:dyDescent="0.2">
      <c r="B180" s="17"/>
      <c r="C180" s="64"/>
      <c r="D180" s="80" t="e">
        <f>VLOOKUP(B180,REVENUE!C:D,2,FALSE)</f>
        <v>#N/A</v>
      </c>
      <c r="E180" s="17"/>
      <c r="F180" s="84"/>
      <c r="G180" s="126"/>
      <c r="H180" s="176"/>
      <c r="I180" s="176"/>
      <c r="J180" s="176"/>
      <c r="K180" s="176"/>
      <c r="L180" s="176"/>
      <c r="M180" s="176"/>
      <c r="N180" s="176"/>
      <c r="O180" s="176"/>
      <c r="P180" s="176"/>
      <c r="Q180" s="176"/>
      <c r="R180" s="176"/>
      <c r="S180" s="176"/>
      <c r="T180" s="176"/>
      <c r="U180" s="82">
        <f t="shared" si="3"/>
        <v>0</v>
      </c>
      <c r="V180" s="74" t="e">
        <f>VLOOKUP(B180,REVENUE!C:F,3,FALSE)</f>
        <v>#N/A</v>
      </c>
    </row>
    <row r="181" spans="2:22" ht="18" customHeight="1" x14ac:dyDescent="0.2">
      <c r="B181" s="17"/>
      <c r="C181" s="64"/>
      <c r="D181" s="80" t="e">
        <f>VLOOKUP(B181,REVENUE!C:D,2,FALSE)</f>
        <v>#N/A</v>
      </c>
      <c r="E181" s="17"/>
      <c r="F181" s="84"/>
      <c r="G181" s="126"/>
      <c r="H181" s="176"/>
      <c r="I181" s="176"/>
      <c r="J181" s="176"/>
      <c r="K181" s="176"/>
      <c r="L181" s="176"/>
      <c r="M181" s="176"/>
      <c r="N181" s="176"/>
      <c r="O181" s="176"/>
      <c r="P181" s="176"/>
      <c r="Q181" s="176"/>
      <c r="R181" s="176"/>
      <c r="S181" s="176"/>
      <c r="T181" s="176"/>
      <c r="U181" s="82">
        <f t="shared" si="3"/>
        <v>0</v>
      </c>
      <c r="V181" s="74" t="e">
        <f>VLOOKUP(B181,REVENUE!C:F,3,FALSE)</f>
        <v>#N/A</v>
      </c>
    </row>
    <row r="182" spans="2:22" ht="18" customHeight="1" x14ac:dyDescent="0.2">
      <c r="B182" s="17"/>
      <c r="C182" s="64"/>
      <c r="D182" s="80" t="e">
        <f>VLOOKUP(B182,REVENUE!C:D,2,FALSE)</f>
        <v>#N/A</v>
      </c>
      <c r="E182" s="17"/>
      <c r="F182" s="84"/>
      <c r="G182" s="126"/>
      <c r="H182" s="176"/>
      <c r="I182" s="176"/>
      <c r="J182" s="176"/>
      <c r="K182" s="176"/>
      <c r="L182" s="176"/>
      <c r="M182" s="176"/>
      <c r="N182" s="176"/>
      <c r="O182" s="176"/>
      <c r="P182" s="176"/>
      <c r="Q182" s="176"/>
      <c r="R182" s="176"/>
      <c r="S182" s="176"/>
      <c r="T182" s="176"/>
      <c r="U182" s="82">
        <f t="shared" si="3"/>
        <v>0</v>
      </c>
      <c r="V182" s="74" t="e">
        <f>VLOOKUP(B182,REVENUE!C:F,3,FALSE)</f>
        <v>#N/A</v>
      </c>
    </row>
    <row r="183" spans="2:22" ht="18" customHeight="1" x14ac:dyDescent="0.2">
      <c r="B183" s="17"/>
      <c r="C183" s="64"/>
      <c r="D183" s="80" t="e">
        <f>VLOOKUP(B183,REVENUE!C:D,2,FALSE)</f>
        <v>#N/A</v>
      </c>
      <c r="E183" s="17"/>
      <c r="F183" s="84"/>
      <c r="G183" s="126"/>
      <c r="H183" s="176"/>
      <c r="I183" s="176"/>
      <c r="J183" s="176"/>
      <c r="K183" s="176"/>
      <c r="L183" s="176"/>
      <c r="M183" s="176"/>
      <c r="N183" s="176"/>
      <c r="O183" s="176"/>
      <c r="P183" s="176"/>
      <c r="Q183" s="176"/>
      <c r="R183" s="176"/>
      <c r="S183" s="176"/>
      <c r="T183" s="176"/>
      <c r="U183" s="82">
        <f t="shared" si="3"/>
        <v>0</v>
      </c>
      <c r="V183" s="74" t="e">
        <f>VLOOKUP(B183,REVENUE!C:F,3,FALSE)</f>
        <v>#N/A</v>
      </c>
    </row>
    <row r="184" spans="2:22" ht="18" customHeight="1" x14ac:dyDescent="0.2">
      <c r="B184" s="17"/>
      <c r="C184" s="64"/>
      <c r="D184" s="80" t="e">
        <f>VLOOKUP(B184,REVENUE!C:D,2,FALSE)</f>
        <v>#N/A</v>
      </c>
      <c r="E184" s="17"/>
      <c r="F184" s="84"/>
      <c r="G184" s="126"/>
      <c r="H184" s="176"/>
      <c r="I184" s="176"/>
      <c r="J184" s="176"/>
      <c r="K184" s="176"/>
      <c r="L184" s="176"/>
      <c r="M184" s="176"/>
      <c r="N184" s="176"/>
      <c r="O184" s="176"/>
      <c r="P184" s="176"/>
      <c r="Q184" s="176"/>
      <c r="R184" s="176"/>
      <c r="S184" s="176"/>
      <c r="T184" s="176"/>
      <c r="U184" s="82">
        <f t="shared" si="3"/>
        <v>0</v>
      </c>
      <c r="V184" s="74" t="e">
        <f>VLOOKUP(B184,REVENUE!C:F,3,FALSE)</f>
        <v>#N/A</v>
      </c>
    </row>
    <row r="185" spans="2:22" ht="18" customHeight="1" x14ac:dyDescent="0.2">
      <c r="B185" s="17"/>
      <c r="C185" s="64"/>
      <c r="D185" s="80" t="e">
        <f>VLOOKUP(B185,REVENUE!C:D,2,FALSE)</f>
        <v>#N/A</v>
      </c>
      <c r="E185" s="17"/>
      <c r="F185" s="84"/>
      <c r="G185" s="126"/>
      <c r="H185" s="176"/>
      <c r="I185" s="176"/>
      <c r="J185" s="176"/>
      <c r="K185" s="176"/>
      <c r="L185" s="176"/>
      <c r="M185" s="176"/>
      <c r="N185" s="176"/>
      <c r="O185" s="176"/>
      <c r="P185" s="176"/>
      <c r="Q185" s="176"/>
      <c r="R185" s="176"/>
      <c r="S185" s="176"/>
      <c r="T185" s="176"/>
      <c r="U185" s="82">
        <f t="shared" si="3"/>
        <v>0</v>
      </c>
      <c r="V185" s="74" t="e">
        <f>VLOOKUP(B185,REVENUE!C:F,3,FALSE)</f>
        <v>#N/A</v>
      </c>
    </row>
    <row r="186" spans="2:22" ht="18" customHeight="1" x14ac:dyDescent="0.2">
      <c r="B186" s="17"/>
      <c r="C186" s="64"/>
      <c r="D186" s="80" t="e">
        <f>VLOOKUP(B186,REVENUE!C:D,2,FALSE)</f>
        <v>#N/A</v>
      </c>
      <c r="E186" s="17"/>
      <c r="F186" s="84"/>
      <c r="G186" s="126"/>
      <c r="H186" s="176"/>
      <c r="I186" s="176"/>
      <c r="J186" s="176"/>
      <c r="K186" s="176"/>
      <c r="L186" s="176"/>
      <c r="M186" s="176"/>
      <c r="N186" s="176"/>
      <c r="O186" s="176"/>
      <c r="P186" s="176"/>
      <c r="Q186" s="176"/>
      <c r="R186" s="176"/>
      <c r="S186" s="176"/>
      <c r="T186" s="176"/>
      <c r="U186" s="82">
        <f t="shared" si="3"/>
        <v>0</v>
      </c>
      <c r="V186" s="74" t="e">
        <f>VLOOKUP(B186,REVENUE!C:F,3,FALSE)</f>
        <v>#N/A</v>
      </c>
    </row>
    <row r="187" spans="2:22" ht="18" customHeight="1" x14ac:dyDescent="0.2">
      <c r="B187" s="17"/>
      <c r="C187" s="64"/>
      <c r="D187" s="80" t="e">
        <f>VLOOKUP(B187,REVENUE!C:D,2,FALSE)</f>
        <v>#N/A</v>
      </c>
      <c r="E187" s="17"/>
      <c r="F187" s="84"/>
      <c r="G187" s="126"/>
      <c r="H187" s="176"/>
      <c r="I187" s="176"/>
      <c r="J187" s="176"/>
      <c r="K187" s="176"/>
      <c r="L187" s="176"/>
      <c r="M187" s="176"/>
      <c r="N187" s="176"/>
      <c r="O187" s="176"/>
      <c r="P187" s="176"/>
      <c r="Q187" s="176"/>
      <c r="R187" s="176"/>
      <c r="S187" s="176"/>
      <c r="T187" s="176"/>
      <c r="U187" s="82">
        <f t="shared" si="3"/>
        <v>0</v>
      </c>
      <c r="V187" s="74" t="e">
        <f>VLOOKUP(B187,REVENUE!C:F,3,FALSE)</f>
        <v>#N/A</v>
      </c>
    </row>
    <row r="188" spans="2:22" ht="18" customHeight="1" x14ac:dyDescent="0.2">
      <c r="B188" s="17"/>
      <c r="C188" s="64"/>
      <c r="D188" s="80" t="e">
        <f>VLOOKUP(B188,REVENUE!C:D,2,FALSE)</f>
        <v>#N/A</v>
      </c>
      <c r="E188" s="17"/>
      <c r="F188" s="84"/>
      <c r="G188" s="126"/>
      <c r="H188" s="176"/>
      <c r="I188" s="176"/>
      <c r="J188" s="176"/>
      <c r="K188" s="176"/>
      <c r="L188" s="176"/>
      <c r="M188" s="176"/>
      <c r="N188" s="176"/>
      <c r="O188" s="176"/>
      <c r="P188" s="176"/>
      <c r="Q188" s="176"/>
      <c r="R188" s="176"/>
      <c r="S188" s="176"/>
      <c r="T188" s="176"/>
      <c r="U188" s="82">
        <f t="shared" si="3"/>
        <v>0</v>
      </c>
      <c r="V188" s="74" t="e">
        <f>VLOOKUP(B188,REVENUE!C:F,3,FALSE)</f>
        <v>#N/A</v>
      </c>
    </row>
    <row r="189" spans="2:22" ht="18" customHeight="1" x14ac:dyDescent="0.2">
      <c r="B189" s="17"/>
      <c r="C189" s="64"/>
      <c r="D189" s="80" t="e">
        <f>VLOOKUP(B189,REVENUE!C:D,2,FALSE)</f>
        <v>#N/A</v>
      </c>
      <c r="E189" s="17"/>
      <c r="F189" s="84"/>
      <c r="G189" s="126"/>
      <c r="H189" s="176"/>
      <c r="I189" s="176"/>
      <c r="J189" s="176"/>
      <c r="K189" s="176"/>
      <c r="L189" s="176"/>
      <c r="M189" s="176"/>
      <c r="N189" s="176"/>
      <c r="O189" s="176"/>
      <c r="P189" s="176"/>
      <c r="Q189" s="176"/>
      <c r="R189" s="176"/>
      <c r="S189" s="176"/>
      <c r="T189" s="176"/>
      <c r="U189" s="82">
        <f t="shared" si="3"/>
        <v>0</v>
      </c>
      <c r="V189" s="74" t="e">
        <f>VLOOKUP(B189,REVENUE!C:F,3,FALSE)</f>
        <v>#N/A</v>
      </c>
    </row>
    <row r="190" spans="2:22" ht="18" customHeight="1" x14ac:dyDescent="0.2">
      <c r="B190" s="17"/>
      <c r="C190" s="64"/>
      <c r="D190" s="80" t="e">
        <f>VLOOKUP(B190,REVENUE!C:D,2,FALSE)</f>
        <v>#N/A</v>
      </c>
      <c r="E190" s="17"/>
      <c r="F190" s="84"/>
      <c r="G190" s="126"/>
      <c r="H190" s="176"/>
      <c r="I190" s="176"/>
      <c r="J190" s="176"/>
      <c r="K190" s="176"/>
      <c r="L190" s="176"/>
      <c r="M190" s="176"/>
      <c r="N190" s="176"/>
      <c r="O190" s="176"/>
      <c r="P190" s="176"/>
      <c r="Q190" s="176"/>
      <c r="R190" s="176"/>
      <c r="S190" s="176"/>
      <c r="T190" s="176"/>
      <c r="U190" s="82">
        <f t="shared" si="3"/>
        <v>0</v>
      </c>
      <c r="V190" s="74" t="e">
        <f>VLOOKUP(B190,REVENUE!C:F,3,FALSE)</f>
        <v>#N/A</v>
      </c>
    </row>
    <row r="191" spans="2:22" ht="18" customHeight="1" x14ac:dyDescent="0.2">
      <c r="B191" s="17"/>
      <c r="C191" s="64"/>
      <c r="D191" s="80" t="e">
        <f>VLOOKUP(B191,REVENUE!C:D,2,FALSE)</f>
        <v>#N/A</v>
      </c>
      <c r="E191" s="17"/>
      <c r="F191" s="84"/>
      <c r="G191" s="126"/>
      <c r="H191" s="176"/>
      <c r="I191" s="176"/>
      <c r="J191" s="176"/>
      <c r="K191" s="176"/>
      <c r="L191" s="176"/>
      <c r="M191" s="176"/>
      <c r="N191" s="176"/>
      <c r="O191" s="176"/>
      <c r="P191" s="176"/>
      <c r="Q191" s="176"/>
      <c r="R191" s="176"/>
      <c r="S191" s="176"/>
      <c r="T191" s="176"/>
      <c r="U191" s="82">
        <f t="shared" si="3"/>
        <v>0</v>
      </c>
      <c r="V191" s="74" t="e">
        <f>VLOOKUP(B191,REVENUE!C:F,3,FALSE)</f>
        <v>#N/A</v>
      </c>
    </row>
    <row r="192" spans="2:22" ht="18" customHeight="1" x14ac:dyDescent="0.2">
      <c r="B192" s="17"/>
      <c r="C192" s="64"/>
      <c r="D192" s="80" t="e">
        <f>VLOOKUP(B192,REVENUE!C:D,2,FALSE)</f>
        <v>#N/A</v>
      </c>
      <c r="E192" s="17"/>
      <c r="F192" s="84"/>
      <c r="G192" s="126"/>
      <c r="H192" s="176"/>
      <c r="I192" s="176"/>
      <c r="J192" s="176"/>
      <c r="K192" s="176"/>
      <c r="L192" s="176"/>
      <c r="M192" s="176"/>
      <c r="N192" s="176"/>
      <c r="O192" s="176"/>
      <c r="P192" s="176"/>
      <c r="Q192" s="176"/>
      <c r="R192" s="176"/>
      <c r="S192" s="176"/>
      <c r="T192" s="176"/>
      <c r="U192" s="82">
        <f t="shared" si="3"/>
        <v>0</v>
      </c>
      <c r="V192" s="74" t="e">
        <f>VLOOKUP(B192,REVENUE!C:F,3,FALSE)</f>
        <v>#N/A</v>
      </c>
    </row>
    <row r="193" spans="2:22" ht="18" customHeight="1" x14ac:dyDescent="0.2">
      <c r="B193" s="17"/>
      <c r="C193" s="64"/>
      <c r="D193" s="80" t="e">
        <f>VLOOKUP(B193,REVENUE!C:D,2,FALSE)</f>
        <v>#N/A</v>
      </c>
      <c r="E193" s="17"/>
      <c r="F193" s="84"/>
      <c r="G193" s="126"/>
      <c r="H193" s="176"/>
      <c r="I193" s="176"/>
      <c r="J193" s="176"/>
      <c r="K193" s="176"/>
      <c r="L193" s="176"/>
      <c r="M193" s="176"/>
      <c r="N193" s="176"/>
      <c r="O193" s="176"/>
      <c r="P193" s="176"/>
      <c r="Q193" s="176"/>
      <c r="R193" s="176"/>
      <c r="S193" s="176"/>
      <c r="T193" s="176"/>
      <c r="U193" s="82">
        <f t="shared" si="3"/>
        <v>0</v>
      </c>
      <c r="V193" s="74" t="e">
        <f>VLOOKUP(B193,REVENUE!C:F,3,FALSE)</f>
        <v>#N/A</v>
      </c>
    </row>
    <row r="194" spans="2:22" ht="18" customHeight="1" x14ac:dyDescent="0.2">
      <c r="B194" s="17"/>
      <c r="C194" s="64"/>
      <c r="D194" s="80" t="e">
        <f>VLOOKUP(B194,REVENUE!C:D,2,FALSE)</f>
        <v>#N/A</v>
      </c>
      <c r="E194" s="17"/>
      <c r="F194" s="84"/>
      <c r="G194" s="126"/>
      <c r="H194" s="176"/>
      <c r="I194" s="176"/>
      <c r="J194" s="176"/>
      <c r="K194" s="176"/>
      <c r="L194" s="176"/>
      <c r="M194" s="176"/>
      <c r="N194" s="176"/>
      <c r="O194" s="176"/>
      <c r="P194" s="176"/>
      <c r="Q194" s="176"/>
      <c r="R194" s="176"/>
      <c r="S194" s="176"/>
      <c r="T194" s="176"/>
      <c r="U194" s="82">
        <f t="shared" si="3"/>
        <v>0</v>
      </c>
      <c r="V194" s="74" t="e">
        <f>VLOOKUP(B194,REVENUE!C:F,3,FALSE)</f>
        <v>#N/A</v>
      </c>
    </row>
    <row r="195" spans="2:22" ht="18" customHeight="1" x14ac:dyDescent="0.2">
      <c r="B195" s="17"/>
      <c r="C195" s="64"/>
      <c r="D195" s="80" t="e">
        <f>VLOOKUP(B195,REVENUE!C:D,2,FALSE)</f>
        <v>#N/A</v>
      </c>
      <c r="E195" s="17"/>
      <c r="F195" s="84"/>
      <c r="G195" s="126"/>
      <c r="H195" s="176"/>
      <c r="I195" s="176"/>
      <c r="J195" s="176"/>
      <c r="K195" s="176"/>
      <c r="L195" s="176"/>
      <c r="M195" s="176"/>
      <c r="N195" s="176"/>
      <c r="O195" s="176"/>
      <c r="P195" s="176"/>
      <c r="Q195" s="176"/>
      <c r="R195" s="176"/>
      <c r="S195" s="176"/>
      <c r="T195" s="176"/>
      <c r="U195" s="82">
        <f t="shared" si="3"/>
        <v>0</v>
      </c>
      <c r="V195" s="74" t="e">
        <f>VLOOKUP(B195,REVENUE!C:F,3,FALSE)</f>
        <v>#N/A</v>
      </c>
    </row>
    <row r="196" spans="2:22" ht="18" customHeight="1" x14ac:dyDescent="0.2">
      <c r="B196" s="17"/>
      <c r="C196" s="64"/>
      <c r="D196" s="80" t="e">
        <f>VLOOKUP(B196,REVENUE!C:D,2,FALSE)</f>
        <v>#N/A</v>
      </c>
      <c r="E196" s="17"/>
      <c r="F196" s="84"/>
      <c r="G196" s="126"/>
      <c r="H196" s="176"/>
      <c r="I196" s="176"/>
      <c r="J196" s="176"/>
      <c r="K196" s="176"/>
      <c r="L196" s="176"/>
      <c r="M196" s="176"/>
      <c r="N196" s="176"/>
      <c r="O196" s="176"/>
      <c r="P196" s="176"/>
      <c r="Q196" s="176"/>
      <c r="R196" s="176"/>
      <c r="S196" s="176"/>
      <c r="T196" s="176"/>
      <c r="U196" s="82">
        <f t="shared" si="3"/>
        <v>0</v>
      </c>
      <c r="V196" s="74" t="e">
        <f>VLOOKUP(B196,REVENUE!C:F,3,FALSE)</f>
        <v>#N/A</v>
      </c>
    </row>
    <row r="197" spans="2:22" ht="18" customHeight="1" x14ac:dyDescent="0.2">
      <c r="B197" s="17"/>
      <c r="C197" s="64"/>
      <c r="D197" s="80" t="e">
        <f>VLOOKUP(B197,REVENUE!C:D,2,FALSE)</f>
        <v>#N/A</v>
      </c>
      <c r="E197" s="17"/>
      <c r="F197" s="84"/>
      <c r="G197" s="126"/>
      <c r="H197" s="176"/>
      <c r="I197" s="176"/>
      <c r="J197" s="176"/>
      <c r="K197" s="176"/>
      <c r="L197" s="176"/>
      <c r="M197" s="176"/>
      <c r="N197" s="176"/>
      <c r="O197" s="176"/>
      <c r="P197" s="176"/>
      <c r="Q197" s="176"/>
      <c r="R197" s="176"/>
      <c r="S197" s="176"/>
      <c r="T197" s="176"/>
      <c r="U197" s="82">
        <f t="shared" si="3"/>
        <v>0</v>
      </c>
      <c r="V197" s="74" t="e">
        <f>VLOOKUP(B197,REVENUE!C:F,3,FALSE)</f>
        <v>#N/A</v>
      </c>
    </row>
    <row r="198" spans="2:22" ht="18" customHeight="1" x14ac:dyDescent="0.2">
      <c r="B198" s="17"/>
      <c r="C198" s="64"/>
      <c r="D198" s="80" t="e">
        <f>VLOOKUP(B198,REVENUE!C:D,2,FALSE)</f>
        <v>#N/A</v>
      </c>
      <c r="E198" s="17"/>
      <c r="F198" s="84"/>
      <c r="G198" s="126"/>
      <c r="H198" s="176"/>
      <c r="I198" s="176"/>
      <c r="J198" s="176"/>
      <c r="K198" s="176"/>
      <c r="L198" s="176"/>
      <c r="M198" s="176"/>
      <c r="N198" s="176"/>
      <c r="O198" s="176"/>
      <c r="P198" s="176"/>
      <c r="Q198" s="176"/>
      <c r="R198" s="176"/>
      <c r="S198" s="176"/>
      <c r="T198" s="176"/>
      <c r="U198" s="82">
        <f t="shared" si="3"/>
        <v>0</v>
      </c>
      <c r="V198" s="74" t="e">
        <f>VLOOKUP(B198,REVENUE!C:F,3,FALSE)</f>
        <v>#N/A</v>
      </c>
    </row>
    <row r="199" spans="2:22" ht="18" customHeight="1" x14ac:dyDescent="0.2">
      <c r="B199" s="17"/>
      <c r="C199" s="64"/>
      <c r="D199" s="80" t="e">
        <f>VLOOKUP(B199,REVENUE!C:D,2,FALSE)</f>
        <v>#N/A</v>
      </c>
      <c r="E199" s="17"/>
      <c r="F199" s="84"/>
      <c r="G199" s="126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76"/>
      <c r="S199" s="176"/>
      <c r="T199" s="176"/>
      <c r="U199" s="82">
        <f t="shared" si="3"/>
        <v>0</v>
      </c>
      <c r="V199" s="74" t="e">
        <f>VLOOKUP(B199,REVENUE!C:F,3,FALSE)</f>
        <v>#N/A</v>
      </c>
    </row>
    <row r="200" spans="2:22" ht="18" customHeight="1" x14ac:dyDescent="0.2">
      <c r="B200" s="17"/>
      <c r="C200" s="64"/>
      <c r="D200" s="80" t="e">
        <f>VLOOKUP(B200,REVENUE!C:D,2,FALSE)</f>
        <v>#N/A</v>
      </c>
      <c r="E200" s="17"/>
      <c r="F200" s="84"/>
      <c r="G200" s="126"/>
      <c r="H200" s="176"/>
      <c r="I200" s="176"/>
      <c r="J200" s="176"/>
      <c r="K200" s="176"/>
      <c r="L200" s="176"/>
      <c r="M200" s="176"/>
      <c r="N200" s="176"/>
      <c r="O200" s="176"/>
      <c r="P200" s="176"/>
      <c r="Q200" s="176"/>
      <c r="R200" s="176"/>
      <c r="S200" s="176"/>
      <c r="T200" s="176"/>
      <c r="U200" s="82">
        <f t="shared" si="3"/>
        <v>0</v>
      </c>
      <c r="V200" s="74" t="e">
        <f>VLOOKUP(B200,REVENUE!C:F,3,FALSE)</f>
        <v>#N/A</v>
      </c>
    </row>
    <row r="201" spans="2:22" ht="18" customHeight="1" x14ac:dyDescent="0.2">
      <c r="B201" s="17"/>
      <c r="C201" s="64"/>
      <c r="D201" s="80" t="e">
        <f>VLOOKUP(B201,REVENUE!C:D,2,FALSE)</f>
        <v>#N/A</v>
      </c>
      <c r="E201" s="17"/>
      <c r="F201" s="84"/>
      <c r="G201" s="126"/>
      <c r="H201" s="176"/>
      <c r="I201" s="176"/>
      <c r="J201" s="176"/>
      <c r="K201" s="176"/>
      <c r="L201" s="176"/>
      <c r="M201" s="176"/>
      <c r="N201" s="176"/>
      <c r="O201" s="176"/>
      <c r="P201" s="176"/>
      <c r="Q201" s="176"/>
      <c r="R201" s="176"/>
      <c r="S201" s="176"/>
      <c r="T201" s="176"/>
      <c r="U201" s="82">
        <f t="shared" si="3"/>
        <v>0</v>
      </c>
      <c r="V201" s="74" t="e">
        <f>VLOOKUP(B201,REVENUE!C:F,3,FALSE)</f>
        <v>#N/A</v>
      </c>
    </row>
    <row r="202" spans="2:22" ht="18" customHeight="1" x14ac:dyDescent="0.2">
      <c r="B202" s="17"/>
      <c r="C202" s="64"/>
      <c r="D202" s="80" t="e">
        <f>VLOOKUP(B202,REVENUE!C:D,2,FALSE)</f>
        <v>#N/A</v>
      </c>
      <c r="E202" s="17"/>
      <c r="F202" s="84"/>
      <c r="G202" s="126"/>
      <c r="H202" s="176"/>
      <c r="I202" s="176"/>
      <c r="J202" s="176"/>
      <c r="K202" s="176"/>
      <c r="L202" s="176"/>
      <c r="M202" s="176"/>
      <c r="N202" s="176"/>
      <c r="O202" s="176"/>
      <c r="P202" s="176"/>
      <c r="Q202" s="176"/>
      <c r="R202" s="176"/>
      <c r="S202" s="176"/>
      <c r="T202" s="176"/>
      <c r="U202" s="82">
        <f t="shared" si="3"/>
        <v>0</v>
      </c>
      <c r="V202" s="74" t="e">
        <f>VLOOKUP(B202,REVENUE!C:F,3,FALSE)</f>
        <v>#N/A</v>
      </c>
    </row>
    <row r="203" spans="2:22" ht="18" customHeight="1" x14ac:dyDescent="0.2">
      <c r="B203" s="17"/>
      <c r="C203" s="64"/>
      <c r="D203" s="80" t="e">
        <f>VLOOKUP(B203,REVENUE!C:D,2,FALSE)</f>
        <v>#N/A</v>
      </c>
      <c r="E203" s="17"/>
      <c r="F203" s="84"/>
      <c r="G203" s="126"/>
      <c r="H203" s="176"/>
      <c r="I203" s="176"/>
      <c r="J203" s="176"/>
      <c r="K203" s="176"/>
      <c r="L203" s="176"/>
      <c r="M203" s="176"/>
      <c r="N203" s="176"/>
      <c r="O203" s="176"/>
      <c r="P203" s="176"/>
      <c r="Q203" s="176"/>
      <c r="R203" s="176"/>
      <c r="S203" s="176"/>
      <c r="T203" s="176"/>
      <c r="U203" s="82">
        <f t="shared" si="3"/>
        <v>0</v>
      </c>
      <c r="V203" s="74" t="e">
        <f>VLOOKUP(B203,REVENUE!C:F,3,FALSE)</f>
        <v>#N/A</v>
      </c>
    </row>
    <row r="204" spans="2:22" ht="18" customHeight="1" x14ac:dyDescent="0.2">
      <c r="B204" s="17"/>
      <c r="C204" s="64"/>
      <c r="D204" s="80" t="e">
        <f>VLOOKUP(B204,REVENUE!C:D,2,FALSE)</f>
        <v>#N/A</v>
      </c>
      <c r="E204" s="17"/>
      <c r="F204" s="84"/>
      <c r="G204" s="126"/>
      <c r="H204" s="176"/>
      <c r="I204" s="176"/>
      <c r="J204" s="176"/>
      <c r="K204" s="176"/>
      <c r="L204" s="176"/>
      <c r="M204" s="176"/>
      <c r="N204" s="176"/>
      <c r="O204" s="176"/>
      <c r="P204" s="176"/>
      <c r="Q204" s="176"/>
      <c r="R204" s="176"/>
      <c r="S204" s="176"/>
      <c r="T204" s="176"/>
      <c r="U204" s="82">
        <f t="shared" si="3"/>
        <v>0</v>
      </c>
      <c r="V204" s="74" t="e">
        <f>VLOOKUP(B204,REVENUE!C:F,3,FALSE)</f>
        <v>#N/A</v>
      </c>
    </row>
    <row r="205" spans="2:22" ht="18" customHeight="1" x14ac:dyDescent="0.25">
      <c r="B205" s="75"/>
      <c r="C205" s="76"/>
      <c r="D205" s="77" t="s">
        <v>746</v>
      </c>
      <c r="E205" s="78"/>
      <c r="F205" s="129"/>
      <c r="G205" s="85"/>
      <c r="H205" s="79">
        <f t="shared" ref="H205:M205" si="4">SUM(H10:H204)</f>
        <v>0</v>
      </c>
      <c r="I205" s="79">
        <f t="shared" si="4"/>
        <v>0</v>
      </c>
      <c r="J205" s="79">
        <f t="shared" si="4"/>
        <v>0</v>
      </c>
      <c r="K205" s="79">
        <f t="shared" si="4"/>
        <v>0</v>
      </c>
      <c r="L205" s="79">
        <f t="shared" si="4"/>
        <v>0</v>
      </c>
      <c r="M205" s="79">
        <f t="shared" si="4"/>
        <v>0</v>
      </c>
      <c r="N205" s="79">
        <f t="shared" ref="N205:T205" si="5">SUM(N10:N204)</f>
        <v>0</v>
      </c>
      <c r="O205" s="79">
        <f t="shared" si="5"/>
        <v>0</v>
      </c>
      <c r="P205" s="79">
        <f t="shared" si="5"/>
        <v>0</v>
      </c>
      <c r="Q205" s="79">
        <f t="shared" si="5"/>
        <v>0</v>
      </c>
      <c r="R205" s="79">
        <f t="shared" si="5"/>
        <v>0</v>
      </c>
      <c r="S205" s="79">
        <f t="shared" si="5"/>
        <v>0</v>
      </c>
      <c r="T205" s="79">
        <f t="shared" si="5"/>
        <v>0</v>
      </c>
      <c r="U205" s="79">
        <f>SUM(U10:U204)</f>
        <v>0</v>
      </c>
      <c r="V205" s="75"/>
    </row>
    <row r="206" spans="2:22" ht="18" customHeight="1" x14ac:dyDescent="0.2"/>
    <row r="207" spans="2:22" s="93" customFormat="1" ht="20.100000000000001" customHeight="1" x14ac:dyDescent="0.2">
      <c r="B207" s="185"/>
      <c r="C207" s="186"/>
      <c r="D207" s="187"/>
      <c r="E207" s="1027" t="s">
        <v>828</v>
      </c>
      <c r="F207" s="1027"/>
      <c r="G207" s="188"/>
      <c r="H207" s="189">
        <f>H205+H8+Contra!S20</f>
        <v>0</v>
      </c>
      <c r="I207" s="189">
        <f>I205+I8+Contra!T20</f>
        <v>0</v>
      </c>
      <c r="J207" s="189">
        <f>J205+J8+Contra!U20</f>
        <v>0</v>
      </c>
      <c r="K207" s="189">
        <f>K205+K8+Contra!V20</f>
        <v>0</v>
      </c>
      <c r="L207" s="189">
        <f>L205+L8+Contra!W20</f>
        <v>0</v>
      </c>
      <c r="M207" s="189">
        <f>M205+M8+Contra!X20</f>
        <v>0</v>
      </c>
      <c r="N207" s="189">
        <f>N205+N8+Contra!Y20</f>
        <v>0</v>
      </c>
      <c r="O207" s="189">
        <f>O205+O8+Contra!Z20</f>
        <v>0</v>
      </c>
      <c r="P207" s="189">
        <f>P205+P8+Contra!AA20</f>
        <v>0</v>
      </c>
      <c r="Q207" s="189">
        <f>Q205+Q8+Contra!AB20</f>
        <v>0</v>
      </c>
      <c r="R207" s="189">
        <f>R205+R8+Contra!AC20</f>
        <v>0</v>
      </c>
      <c r="S207" s="189">
        <f>S205+S8+Contra!AD20</f>
        <v>0</v>
      </c>
      <c r="T207" s="189">
        <f>T205+T8+Contra!AE20</f>
        <v>0</v>
      </c>
      <c r="U207" s="189">
        <f>SUM(H207:T207)</f>
        <v>0</v>
      </c>
      <c r="V207" s="185"/>
    </row>
    <row r="208" spans="2:22" ht="20.100000000000001" customHeight="1" x14ac:dyDescent="0.2">
      <c r="E208" s="184"/>
      <c r="F208" s="184"/>
      <c r="G208" s="179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</row>
    <row r="209" spans="2:22" s="93" customFormat="1" ht="20.100000000000001" customHeight="1" x14ac:dyDescent="0.2">
      <c r="B209" s="185"/>
      <c r="C209" s="186"/>
      <c r="D209" s="187"/>
      <c r="E209" s="1027" t="s">
        <v>829</v>
      </c>
      <c r="F209" s="1027"/>
      <c r="G209" s="188"/>
      <c r="H209" s="189">
        <f>'Capture Debits (IGF)'!H203+Contra!D20</f>
        <v>0</v>
      </c>
      <c r="I209" s="189">
        <f>'Capture Debits (IGF)'!I203+Contra!E20</f>
        <v>0</v>
      </c>
      <c r="J209" s="189">
        <f>'Capture Debits (IGF)'!J203+Contra!F20</f>
        <v>0</v>
      </c>
      <c r="K209" s="189">
        <f>'Capture Debits (IGF)'!K203+Contra!G20</f>
        <v>0</v>
      </c>
      <c r="L209" s="189">
        <f>'Capture Debits (IGF)'!L203+Contra!H20</f>
        <v>0</v>
      </c>
      <c r="M209" s="189">
        <f>'Capture Debits (GOG)'!H203+Contra!I20</f>
        <v>0</v>
      </c>
      <c r="N209" s="189">
        <f>'Capture Debits (GOG)'!I203+Contra!J20</f>
        <v>0</v>
      </c>
      <c r="O209" s="189">
        <f>'Capture Debits (GOG)'!J203+Contra!K20</f>
        <v>0</v>
      </c>
      <c r="P209" s="189">
        <f>'Capture Debits (GOG)'!K203+Contra!L20</f>
        <v>0</v>
      </c>
      <c r="Q209" s="189">
        <f>'Capture Debits (GOG)'!L203+Contra!M20</f>
        <v>0</v>
      </c>
      <c r="R209" s="189">
        <f>'Capture Debits (GOG)'!M203+Contra!N20</f>
        <v>0</v>
      </c>
      <c r="S209" s="189">
        <f>'Capture Debits (GOG)'!N203+Contra!O20</f>
        <v>0</v>
      </c>
      <c r="T209" s="189">
        <f>'Capture Debits (GOG)'!O203+Contra!P20</f>
        <v>0</v>
      </c>
      <c r="U209" s="189">
        <f>SUM(H209:T209)</f>
        <v>0</v>
      </c>
      <c r="V209" s="185"/>
    </row>
    <row r="210" spans="2:22" ht="20.100000000000001" customHeight="1" x14ac:dyDescent="0.2">
      <c r="E210" s="184"/>
      <c r="F210" s="184"/>
      <c r="G210" s="179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</row>
    <row r="211" spans="2:22" s="170" customFormat="1" ht="20.100000000000001" customHeight="1" x14ac:dyDescent="0.25">
      <c r="B211" s="190"/>
      <c r="C211" s="191"/>
      <c r="D211" s="192"/>
      <c r="E211" s="1025" t="s">
        <v>830</v>
      </c>
      <c r="F211" s="1025"/>
      <c r="G211" s="193"/>
      <c r="H211" s="194">
        <f>H207-H209</f>
        <v>0</v>
      </c>
      <c r="I211" s="194">
        <f t="shared" ref="I211:U211" si="6">I207-I209</f>
        <v>0</v>
      </c>
      <c r="J211" s="194">
        <f t="shared" si="6"/>
        <v>0</v>
      </c>
      <c r="K211" s="194">
        <f t="shared" si="6"/>
        <v>0</v>
      </c>
      <c r="L211" s="194">
        <f t="shared" si="6"/>
        <v>0</v>
      </c>
      <c r="M211" s="194">
        <f t="shared" si="6"/>
        <v>0</v>
      </c>
      <c r="N211" s="194">
        <f t="shared" si="6"/>
        <v>0</v>
      </c>
      <c r="O211" s="194">
        <f t="shared" si="6"/>
        <v>0</v>
      </c>
      <c r="P211" s="194">
        <f t="shared" si="6"/>
        <v>0</v>
      </c>
      <c r="Q211" s="194">
        <f t="shared" si="6"/>
        <v>0</v>
      </c>
      <c r="R211" s="194">
        <f t="shared" si="6"/>
        <v>0</v>
      </c>
      <c r="S211" s="194">
        <f t="shared" si="6"/>
        <v>0</v>
      </c>
      <c r="T211" s="194">
        <f t="shared" si="6"/>
        <v>0</v>
      </c>
      <c r="U211" s="194">
        <f t="shared" si="6"/>
        <v>0</v>
      </c>
      <c r="V211" s="190"/>
    </row>
    <row r="273" spans="4:4" ht="15" customHeight="1" x14ac:dyDescent="0.2">
      <c r="D273" s="56"/>
    </row>
  </sheetData>
  <protectedRanges>
    <protectedRange sqref="E10:T204" name="Range2"/>
    <protectedRange sqref="B10:C204" name="Range1"/>
  </protectedRanges>
  <mergeCells count="4">
    <mergeCell ref="E211:F211"/>
    <mergeCell ref="B4:C4"/>
    <mergeCell ref="E207:F207"/>
    <mergeCell ref="E209:F209"/>
  </mergeCells>
  <pageMargins left="0.7" right="0.7" top="0.75" bottom="0.75" header="0.3" footer="0.3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O271"/>
  <sheetViews>
    <sheetView showGridLines="0" showRowColHeaders="0" zoomScale="90" zoomScaleNormal="90" workbookViewId="0">
      <pane xSplit="1" ySplit="6" topLeftCell="B7" activePane="bottomRight" state="frozen"/>
      <selection activeCell="D271" sqref="D271"/>
      <selection pane="topRight" activeCell="D271" sqref="D271"/>
      <selection pane="bottomLeft" activeCell="D271" sqref="D271"/>
      <selection pane="bottomRight" activeCell="D8" sqref="D8"/>
    </sheetView>
  </sheetViews>
  <sheetFormatPr defaultRowHeight="15" customHeight="1" x14ac:dyDescent="0.2"/>
  <cols>
    <col min="1" max="1" width="5.7109375" style="10" customWidth="1"/>
    <col min="2" max="2" width="13.7109375" style="13" customWidth="1"/>
    <col min="3" max="3" width="15.7109375" style="54" customWidth="1"/>
    <col min="4" max="4" width="35.7109375" style="52" customWidth="1"/>
    <col min="5" max="5" width="25.7109375" style="13" customWidth="1"/>
    <col min="6" max="7" width="10.7109375" style="86" customWidth="1"/>
    <col min="8" max="14" width="15.7109375" style="55" customWidth="1"/>
    <col min="15" max="15" width="40.7109375" style="13" customWidth="1"/>
    <col min="16" max="16384" width="9.140625" style="10"/>
  </cols>
  <sheetData>
    <row r="2" spans="2:15" s="52" customFormat="1" ht="19.5" customHeight="1" x14ac:dyDescent="0.3">
      <c r="B2" s="57" t="s">
        <v>519</v>
      </c>
      <c r="C2" s="57"/>
      <c r="D2" s="57"/>
      <c r="E2" s="57"/>
      <c r="F2" s="127"/>
      <c r="G2" s="59"/>
      <c r="H2" s="58"/>
      <c r="I2" s="58"/>
      <c r="J2" s="58"/>
      <c r="K2" s="58"/>
      <c r="L2" s="58"/>
      <c r="M2" s="58"/>
      <c r="N2" s="58"/>
      <c r="O2" s="59"/>
    </row>
    <row r="3" spans="2:15" s="53" customFormat="1" ht="20.100000000000001" customHeight="1" x14ac:dyDescent="0.25">
      <c r="B3" s="60" t="s">
        <v>747</v>
      </c>
      <c r="C3" s="60"/>
      <c r="D3" s="60"/>
      <c r="E3" s="60"/>
      <c r="F3" s="128"/>
      <c r="G3" s="62"/>
      <c r="H3" s="61"/>
      <c r="I3" s="61"/>
      <c r="J3" s="61"/>
      <c r="K3" s="61"/>
      <c r="L3" s="61"/>
      <c r="M3" s="61"/>
      <c r="N3" s="61"/>
      <c r="O3" s="62"/>
    </row>
    <row r="4" spans="2:15" s="53" customFormat="1" ht="20.100000000000001" customHeight="1" x14ac:dyDescent="0.25">
      <c r="B4" s="1026">
        <v>42035</v>
      </c>
      <c r="C4" s="1026"/>
      <c r="D4" s="63"/>
      <c r="E4" s="63"/>
      <c r="F4" s="128"/>
      <c r="G4" s="83"/>
      <c r="H4" s="61"/>
      <c r="I4" s="61"/>
      <c r="J4" s="61"/>
      <c r="K4" s="61"/>
      <c r="L4" s="61"/>
      <c r="M4" s="61"/>
      <c r="N4" s="61"/>
      <c r="O4" s="62"/>
    </row>
    <row r="5" spans="2:15" ht="15" customHeight="1" thickBot="1" x14ac:dyDescent="0.25">
      <c r="B5" s="17"/>
      <c r="C5" s="64"/>
      <c r="D5" s="65"/>
      <c r="E5" s="17"/>
      <c r="F5" s="84"/>
      <c r="G5" s="84"/>
      <c r="H5" s="22"/>
      <c r="I5" s="22"/>
      <c r="J5" s="22"/>
      <c r="K5" s="22"/>
      <c r="L5" s="22"/>
      <c r="M5" s="22"/>
      <c r="N5" s="22"/>
      <c r="O5" s="17"/>
    </row>
    <row r="6" spans="2:15" ht="39.950000000000003" customHeight="1" thickBot="1" x14ac:dyDescent="0.25">
      <c r="B6" s="67" t="s">
        <v>740</v>
      </c>
      <c r="C6" s="68" t="s">
        <v>741</v>
      </c>
      <c r="D6" s="67" t="s">
        <v>742</v>
      </c>
      <c r="E6" s="67" t="s">
        <v>743</v>
      </c>
      <c r="F6" s="69" t="s">
        <v>819</v>
      </c>
      <c r="G6" s="69" t="s">
        <v>744</v>
      </c>
      <c r="H6" s="70" t="s">
        <v>800</v>
      </c>
      <c r="I6" s="70" t="s">
        <v>799</v>
      </c>
      <c r="J6" s="70" t="s">
        <v>801</v>
      </c>
      <c r="K6" s="71" t="s">
        <v>802</v>
      </c>
      <c r="L6" s="71" t="s">
        <v>803</v>
      </c>
      <c r="M6" s="71"/>
      <c r="N6" s="71" t="s">
        <v>804</v>
      </c>
      <c r="O6" s="72" t="s">
        <v>745</v>
      </c>
    </row>
    <row r="7" spans="2:15" ht="5.0999999999999996" customHeight="1" x14ac:dyDescent="0.2">
      <c r="B7" s="17"/>
      <c r="C7" s="17"/>
      <c r="D7" s="80"/>
      <c r="E7" s="17"/>
      <c r="F7" s="126"/>
      <c r="G7" s="17"/>
      <c r="H7" s="66"/>
      <c r="I7" s="66"/>
      <c r="J7" s="66"/>
      <c r="K7" s="66"/>
      <c r="L7" s="66"/>
      <c r="M7" s="66"/>
      <c r="N7" s="81"/>
      <c r="O7" s="73"/>
    </row>
    <row r="8" spans="2:15" ht="15" customHeight="1" x14ac:dyDescent="0.2">
      <c r="B8" s="17">
        <v>2111001</v>
      </c>
      <c r="C8" s="64"/>
      <c r="D8" s="80" t="str">
        <f>VLOOKUP(B8,EXPENSE!C:D,2,FALSE)</f>
        <v>Established Post</v>
      </c>
      <c r="E8" s="17"/>
      <c r="F8" s="126"/>
      <c r="G8" s="84"/>
      <c r="H8" s="22"/>
      <c r="I8" s="22"/>
      <c r="J8" s="22"/>
      <c r="K8" s="22"/>
      <c r="L8" s="22"/>
      <c r="M8" s="22"/>
      <c r="N8" s="82">
        <f>SUM(H8:M8)</f>
        <v>0</v>
      </c>
      <c r="O8" s="74" t="str">
        <f>VLOOKUP(B8,EXPENSE!C:E,3,FALSE)</f>
        <v>Compensation of Employees</v>
      </c>
    </row>
    <row r="9" spans="2:15" ht="15" customHeight="1" x14ac:dyDescent="0.2">
      <c r="B9" s="17"/>
      <c r="C9" s="64"/>
      <c r="D9" s="80" t="e">
        <f>VLOOKUP(B9,EXPENSE!C:D,2,FALSE)</f>
        <v>#N/A</v>
      </c>
      <c r="E9" s="17"/>
      <c r="F9" s="126"/>
      <c r="G9" s="84"/>
      <c r="H9" s="22"/>
      <c r="I9" s="22"/>
      <c r="J9" s="22"/>
      <c r="K9" s="22"/>
      <c r="L9" s="22"/>
      <c r="M9" s="22"/>
      <c r="N9" s="82">
        <f t="shared" ref="N9:N14" si="0">SUM(H9:M9)</f>
        <v>0</v>
      </c>
      <c r="O9" s="74" t="e">
        <f>VLOOKUP(B9,EXPENSE!C:E,3,FALSE)</f>
        <v>#N/A</v>
      </c>
    </row>
    <row r="10" spans="2:15" ht="15" customHeight="1" x14ac:dyDescent="0.2">
      <c r="B10" s="17"/>
      <c r="C10" s="64"/>
      <c r="D10" s="80" t="e">
        <f>VLOOKUP(B10,EXPENSE!C:D,2,FALSE)</f>
        <v>#N/A</v>
      </c>
      <c r="E10" s="17"/>
      <c r="F10" s="126"/>
      <c r="G10" s="84"/>
      <c r="H10" s="22"/>
      <c r="I10" s="22"/>
      <c r="J10" s="22"/>
      <c r="K10" s="22"/>
      <c r="L10" s="22"/>
      <c r="M10" s="22"/>
      <c r="N10" s="82">
        <f t="shared" si="0"/>
        <v>0</v>
      </c>
      <c r="O10" s="74" t="e">
        <f>VLOOKUP(B10,EXPENSE!C:E,3,FALSE)</f>
        <v>#N/A</v>
      </c>
    </row>
    <row r="11" spans="2:15" ht="15" customHeight="1" x14ac:dyDescent="0.2">
      <c r="B11" s="17"/>
      <c r="C11" s="64"/>
      <c r="D11" s="80" t="e">
        <f>VLOOKUP(B11,EXPENSE!C:D,2,FALSE)</f>
        <v>#N/A</v>
      </c>
      <c r="E11" s="17"/>
      <c r="F11" s="126"/>
      <c r="G11" s="84"/>
      <c r="H11" s="22"/>
      <c r="I11" s="22"/>
      <c r="J11" s="22"/>
      <c r="K11" s="22"/>
      <c r="L11" s="22"/>
      <c r="M11" s="22"/>
      <c r="N11" s="82">
        <f t="shared" si="0"/>
        <v>0</v>
      </c>
      <c r="O11" s="74" t="e">
        <f>VLOOKUP(B11,EXPENSE!C:E,3,FALSE)</f>
        <v>#N/A</v>
      </c>
    </row>
    <row r="12" spans="2:15" ht="15" customHeight="1" x14ac:dyDescent="0.2">
      <c r="B12" s="17"/>
      <c r="C12" s="64"/>
      <c r="D12" s="80" t="e">
        <f>VLOOKUP(B12,EXPENSE!C:D,2,FALSE)</f>
        <v>#N/A</v>
      </c>
      <c r="E12" s="17"/>
      <c r="F12" s="126"/>
      <c r="G12" s="84"/>
      <c r="H12" s="22"/>
      <c r="I12" s="22"/>
      <c r="J12" s="22"/>
      <c r="K12" s="22"/>
      <c r="L12" s="22"/>
      <c r="M12" s="22"/>
      <c r="N12" s="82">
        <f t="shared" si="0"/>
        <v>0</v>
      </c>
      <c r="O12" s="74" t="e">
        <f>VLOOKUP(B12,EXPENSE!C:E,3,FALSE)</f>
        <v>#N/A</v>
      </c>
    </row>
    <row r="13" spans="2:15" ht="15" customHeight="1" x14ac:dyDescent="0.2">
      <c r="B13" s="17"/>
      <c r="C13" s="64"/>
      <c r="D13" s="80" t="e">
        <f>VLOOKUP(B13,EXPENSE!C:D,2,FALSE)</f>
        <v>#N/A</v>
      </c>
      <c r="E13" s="17"/>
      <c r="F13" s="126"/>
      <c r="G13" s="84"/>
      <c r="H13" s="22"/>
      <c r="I13" s="22"/>
      <c r="J13" s="22"/>
      <c r="K13" s="22"/>
      <c r="L13" s="22"/>
      <c r="M13" s="22"/>
      <c r="N13" s="82">
        <f t="shared" si="0"/>
        <v>0</v>
      </c>
      <c r="O13" s="74" t="e">
        <f>VLOOKUP(B13,EXPENSE!C:E,3,FALSE)</f>
        <v>#N/A</v>
      </c>
    </row>
    <row r="14" spans="2:15" ht="15" customHeight="1" x14ac:dyDescent="0.2">
      <c r="B14" s="17"/>
      <c r="C14" s="64"/>
      <c r="D14" s="80" t="e">
        <f>VLOOKUP(B14,EXPENSE!C:D,2,FALSE)</f>
        <v>#N/A</v>
      </c>
      <c r="E14" s="17"/>
      <c r="F14" s="126"/>
      <c r="G14" s="84"/>
      <c r="H14" s="22"/>
      <c r="I14" s="22"/>
      <c r="J14" s="22"/>
      <c r="K14" s="22"/>
      <c r="L14" s="22"/>
      <c r="M14" s="22"/>
      <c r="N14" s="82">
        <f t="shared" si="0"/>
        <v>0</v>
      </c>
      <c r="O14" s="74" t="e">
        <f>VLOOKUP(B14,EXPENSE!C:E,3,FALSE)</f>
        <v>#N/A</v>
      </c>
    </row>
    <row r="15" spans="2:15" ht="15" customHeight="1" x14ac:dyDescent="0.2">
      <c r="B15" s="17"/>
      <c r="C15" s="64"/>
      <c r="D15" s="80" t="e">
        <f>VLOOKUP(B15,EXPENSE!C:D,2,FALSE)</f>
        <v>#N/A</v>
      </c>
      <c r="E15" s="17"/>
      <c r="F15" s="126"/>
      <c r="G15" s="84"/>
      <c r="H15" s="22"/>
      <c r="I15" s="22"/>
      <c r="J15" s="22"/>
      <c r="K15" s="22"/>
      <c r="L15" s="22"/>
      <c r="M15" s="22"/>
      <c r="N15" s="82">
        <f>SUM(H15:M15)</f>
        <v>0</v>
      </c>
      <c r="O15" s="74" t="e">
        <f>VLOOKUP(B15,EXPENSE!C:E,3,FALSE)</f>
        <v>#N/A</v>
      </c>
    </row>
    <row r="16" spans="2:15" ht="15" customHeight="1" x14ac:dyDescent="0.2">
      <c r="B16" s="17"/>
      <c r="C16" s="64"/>
      <c r="D16" s="80" t="e">
        <f>VLOOKUP(B16,EXPENSE!C:D,2,FALSE)</f>
        <v>#N/A</v>
      </c>
      <c r="E16" s="17"/>
      <c r="F16" s="126"/>
      <c r="G16" s="84"/>
      <c r="H16" s="22"/>
      <c r="I16" s="22"/>
      <c r="J16" s="22"/>
      <c r="K16" s="22"/>
      <c r="L16" s="22"/>
      <c r="M16" s="22"/>
      <c r="N16" s="82">
        <f t="shared" ref="N16:N79" si="1">SUM(H16:M16)</f>
        <v>0</v>
      </c>
      <c r="O16" s="74" t="e">
        <f>VLOOKUP(B16,EXPENSE!C:E,3,FALSE)</f>
        <v>#N/A</v>
      </c>
    </row>
    <row r="17" spans="2:15" ht="15" customHeight="1" x14ac:dyDescent="0.2">
      <c r="B17" s="17"/>
      <c r="C17" s="64"/>
      <c r="D17" s="80" t="e">
        <f>VLOOKUP(B17,EXPENSE!C:D,2,FALSE)</f>
        <v>#N/A</v>
      </c>
      <c r="E17" s="17"/>
      <c r="F17" s="126"/>
      <c r="G17" s="84"/>
      <c r="H17" s="22"/>
      <c r="I17" s="22"/>
      <c r="J17" s="22"/>
      <c r="K17" s="22"/>
      <c r="L17" s="22"/>
      <c r="M17" s="22"/>
      <c r="N17" s="82">
        <f t="shared" si="1"/>
        <v>0</v>
      </c>
      <c r="O17" s="74" t="e">
        <f>VLOOKUP(B17,EXPENSE!C:E,3,FALSE)</f>
        <v>#N/A</v>
      </c>
    </row>
    <row r="18" spans="2:15" ht="15" customHeight="1" x14ac:dyDescent="0.2">
      <c r="B18" s="17"/>
      <c r="C18" s="64"/>
      <c r="D18" s="80" t="e">
        <f>VLOOKUP(B18,EXPENSE!C:D,2,FALSE)</f>
        <v>#N/A</v>
      </c>
      <c r="E18" s="17"/>
      <c r="F18" s="126"/>
      <c r="G18" s="84"/>
      <c r="H18" s="22"/>
      <c r="I18" s="22"/>
      <c r="J18" s="22"/>
      <c r="K18" s="22"/>
      <c r="L18" s="22"/>
      <c r="M18" s="22"/>
      <c r="N18" s="82">
        <f t="shared" si="1"/>
        <v>0</v>
      </c>
      <c r="O18" s="74" t="e">
        <f>VLOOKUP(B18,EXPENSE!C:E,3,FALSE)</f>
        <v>#N/A</v>
      </c>
    </row>
    <row r="19" spans="2:15" ht="15" customHeight="1" x14ac:dyDescent="0.2">
      <c r="B19" s="17"/>
      <c r="C19" s="64"/>
      <c r="D19" s="80" t="e">
        <f>VLOOKUP(B19,EXPENSE!C:D,2,FALSE)</f>
        <v>#N/A</v>
      </c>
      <c r="E19" s="17"/>
      <c r="F19" s="126"/>
      <c r="G19" s="84"/>
      <c r="H19" s="22"/>
      <c r="I19" s="22"/>
      <c r="J19" s="22"/>
      <c r="K19" s="22"/>
      <c r="L19" s="22"/>
      <c r="M19" s="22"/>
      <c r="N19" s="82">
        <f t="shared" si="1"/>
        <v>0</v>
      </c>
      <c r="O19" s="74" t="e">
        <f>VLOOKUP(B19,EXPENSE!C:E,3,FALSE)</f>
        <v>#N/A</v>
      </c>
    </row>
    <row r="20" spans="2:15" ht="15" customHeight="1" x14ac:dyDescent="0.2">
      <c r="B20" s="17"/>
      <c r="C20" s="64"/>
      <c r="D20" s="80" t="e">
        <f>VLOOKUP(B20,EXPENSE!C:D,2,FALSE)</f>
        <v>#N/A</v>
      </c>
      <c r="E20" s="17"/>
      <c r="F20" s="126"/>
      <c r="G20" s="84"/>
      <c r="H20" s="22"/>
      <c r="I20" s="22"/>
      <c r="J20" s="22"/>
      <c r="K20" s="22"/>
      <c r="L20" s="22"/>
      <c r="M20" s="22"/>
      <c r="N20" s="82">
        <f t="shared" si="1"/>
        <v>0</v>
      </c>
      <c r="O20" s="74" t="e">
        <f>VLOOKUP(B20,EXPENSE!C:E,3,FALSE)</f>
        <v>#N/A</v>
      </c>
    </row>
    <row r="21" spans="2:15" ht="15" customHeight="1" x14ac:dyDescent="0.2">
      <c r="B21" s="17"/>
      <c r="C21" s="64"/>
      <c r="D21" s="80" t="e">
        <f>VLOOKUP(B21,EXPENSE!C:D,2,FALSE)</f>
        <v>#N/A</v>
      </c>
      <c r="E21" s="17"/>
      <c r="F21" s="126"/>
      <c r="G21" s="84"/>
      <c r="H21" s="22"/>
      <c r="I21" s="22"/>
      <c r="J21" s="22"/>
      <c r="K21" s="22"/>
      <c r="L21" s="22"/>
      <c r="M21" s="22"/>
      <c r="N21" s="82">
        <f t="shared" si="1"/>
        <v>0</v>
      </c>
      <c r="O21" s="74" t="e">
        <f>VLOOKUP(B21,EXPENSE!C:E,3,FALSE)</f>
        <v>#N/A</v>
      </c>
    </row>
    <row r="22" spans="2:15" ht="15" customHeight="1" x14ac:dyDescent="0.2">
      <c r="B22" s="17"/>
      <c r="C22" s="64"/>
      <c r="D22" s="80" t="e">
        <f>VLOOKUP(B22,EXPENSE!C:D,2,FALSE)</f>
        <v>#N/A</v>
      </c>
      <c r="E22" s="17"/>
      <c r="F22" s="126"/>
      <c r="G22" s="84"/>
      <c r="H22" s="22"/>
      <c r="I22" s="22"/>
      <c r="J22" s="22"/>
      <c r="K22" s="22"/>
      <c r="L22" s="22"/>
      <c r="M22" s="22"/>
      <c r="N22" s="82">
        <f t="shared" si="1"/>
        <v>0</v>
      </c>
      <c r="O22" s="74" t="e">
        <f>VLOOKUP(B22,EXPENSE!C:E,3,FALSE)</f>
        <v>#N/A</v>
      </c>
    </row>
    <row r="23" spans="2:15" ht="15" customHeight="1" x14ac:dyDescent="0.2">
      <c r="B23" s="17"/>
      <c r="C23" s="64"/>
      <c r="D23" s="80" t="e">
        <f>VLOOKUP(B23,EXPENSE!C:D,2,FALSE)</f>
        <v>#N/A</v>
      </c>
      <c r="E23" s="17"/>
      <c r="F23" s="126"/>
      <c r="G23" s="84"/>
      <c r="H23" s="22"/>
      <c r="I23" s="22"/>
      <c r="J23" s="22"/>
      <c r="K23" s="22"/>
      <c r="L23" s="22"/>
      <c r="M23" s="22"/>
      <c r="N23" s="82">
        <f t="shared" si="1"/>
        <v>0</v>
      </c>
      <c r="O23" s="74" t="e">
        <f>VLOOKUP(B23,EXPENSE!C:E,3,FALSE)</f>
        <v>#N/A</v>
      </c>
    </row>
    <row r="24" spans="2:15" ht="15" customHeight="1" x14ac:dyDescent="0.2">
      <c r="B24" s="17"/>
      <c r="C24" s="64"/>
      <c r="D24" s="80" t="e">
        <f>VLOOKUP(B24,EXPENSE!C:D,2,FALSE)</f>
        <v>#N/A</v>
      </c>
      <c r="E24" s="17"/>
      <c r="F24" s="126"/>
      <c r="G24" s="84"/>
      <c r="H24" s="22"/>
      <c r="I24" s="22"/>
      <c r="J24" s="22"/>
      <c r="K24" s="22"/>
      <c r="L24" s="22"/>
      <c r="M24" s="22"/>
      <c r="N24" s="82">
        <f t="shared" si="1"/>
        <v>0</v>
      </c>
      <c r="O24" s="74" t="e">
        <f>VLOOKUP(B24,EXPENSE!C:E,3,FALSE)</f>
        <v>#N/A</v>
      </c>
    </row>
    <row r="25" spans="2:15" ht="15" customHeight="1" x14ac:dyDescent="0.2">
      <c r="B25" s="17"/>
      <c r="C25" s="64"/>
      <c r="D25" s="80" t="e">
        <f>VLOOKUP(B25,EXPENSE!C:D,2,FALSE)</f>
        <v>#N/A</v>
      </c>
      <c r="E25" s="17"/>
      <c r="F25" s="126"/>
      <c r="G25" s="84"/>
      <c r="H25" s="22"/>
      <c r="I25" s="22"/>
      <c r="J25" s="22"/>
      <c r="K25" s="22"/>
      <c r="L25" s="22"/>
      <c r="M25" s="22"/>
      <c r="N25" s="82">
        <f t="shared" si="1"/>
        <v>0</v>
      </c>
      <c r="O25" s="74" t="e">
        <f>VLOOKUP(B25,EXPENSE!C:E,3,FALSE)</f>
        <v>#N/A</v>
      </c>
    </row>
    <row r="26" spans="2:15" ht="15" customHeight="1" x14ac:dyDescent="0.2">
      <c r="B26" s="17"/>
      <c r="C26" s="64"/>
      <c r="D26" s="80" t="e">
        <f>VLOOKUP(B26,EXPENSE!C:D,2,FALSE)</f>
        <v>#N/A</v>
      </c>
      <c r="E26" s="17"/>
      <c r="F26" s="126"/>
      <c r="G26" s="84"/>
      <c r="H26" s="22"/>
      <c r="I26" s="22"/>
      <c r="J26" s="22"/>
      <c r="K26" s="22"/>
      <c r="L26" s="22"/>
      <c r="M26" s="22"/>
      <c r="N26" s="82">
        <f t="shared" si="1"/>
        <v>0</v>
      </c>
      <c r="O26" s="74" t="e">
        <f>VLOOKUP(B26,EXPENSE!C:E,3,FALSE)</f>
        <v>#N/A</v>
      </c>
    </row>
    <row r="27" spans="2:15" ht="15" customHeight="1" x14ac:dyDescent="0.2">
      <c r="B27" s="17"/>
      <c r="C27" s="64"/>
      <c r="D27" s="80" t="e">
        <f>VLOOKUP(B27,EXPENSE!C:D,2,FALSE)</f>
        <v>#N/A</v>
      </c>
      <c r="E27" s="17"/>
      <c r="F27" s="126"/>
      <c r="G27" s="84"/>
      <c r="H27" s="22"/>
      <c r="I27" s="22"/>
      <c r="J27" s="22"/>
      <c r="K27" s="22"/>
      <c r="L27" s="22"/>
      <c r="M27" s="22"/>
      <c r="N27" s="82">
        <f t="shared" si="1"/>
        <v>0</v>
      </c>
      <c r="O27" s="74" t="e">
        <f>VLOOKUP(B27,EXPENSE!C:E,3,FALSE)</f>
        <v>#N/A</v>
      </c>
    </row>
    <row r="28" spans="2:15" ht="15" customHeight="1" x14ac:dyDescent="0.2">
      <c r="B28" s="17"/>
      <c r="C28" s="64"/>
      <c r="D28" s="80" t="e">
        <f>VLOOKUP(B28,EXPENSE!C:D,2,FALSE)</f>
        <v>#N/A</v>
      </c>
      <c r="E28" s="17"/>
      <c r="F28" s="126"/>
      <c r="G28" s="84"/>
      <c r="H28" s="22"/>
      <c r="I28" s="22"/>
      <c r="J28" s="22"/>
      <c r="K28" s="22"/>
      <c r="L28" s="22"/>
      <c r="M28" s="22"/>
      <c r="N28" s="82">
        <f t="shared" si="1"/>
        <v>0</v>
      </c>
      <c r="O28" s="74" t="e">
        <f>VLOOKUP(B28,EXPENSE!C:E,3,FALSE)</f>
        <v>#N/A</v>
      </c>
    </row>
    <row r="29" spans="2:15" ht="15" customHeight="1" x14ac:dyDescent="0.2">
      <c r="B29" s="17"/>
      <c r="C29" s="64"/>
      <c r="D29" s="80" t="e">
        <f>VLOOKUP(B29,EXPENSE!C:D,2,FALSE)</f>
        <v>#N/A</v>
      </c>
      <c r="E29" s="17"/>
      <c r="F29" s="126"/>
      <c r="G29" s="84"/>
      <c r="H29" s="22"/>
      <c r="I29" s="22"/>
      <c r="J29" s="22"/>
      <c r="K29" s="22"/>
      <c r="L29" s="22"/>
      <c r="M29" s="22"/>
      <c r="N29" s="82">
        <f t="shared" si="1"/>
        <v>0</v>
      </c>
      <c r="O29" s="74" t="e">
        <f>VLOOKUP(B29,EXPENSE!C:E,3,FALSE)</f>
        <v>#N/A</v>
      </c>
    </row>
    <row r="30" spans="2:15" ht="15" customHeight="1" x14ac:dyDescent="0.2">
      <c r="B30" s="17"/>
      <c r="C30" s="64"/>
      <c r="D30" s="80" t="e">
        <f>VLOOKUP(B30,EXPENSE!C:D,2,FALSE)</f>
        <v>#N/A</v>
      </c>
      <c r="E30" s="17"/>
      <c r="F30" s="126"/>
      <c r="G30" s="84"/>
      <c r="H30" s="22"/>
      <c r="I30" s="22"/>
      <c r="J30" s="22"/>
      <c r="K30" s="22"/>
      <c r="L30" s="22"/>
      <c r="M30" s="22"/>
      <c r="N30" s="82">
        <f t="shared" si="1"/>
        <v>0</v>
      </c>
      <c r="O30" s="74" t="e">
        <f>VLOOKUP(B30,EXPENSE!C:E,3,FALSE)</f>
        <v>#N/A</v>
      </c>
    </row>
    <row r="31" spans="2:15" ht="15" customHeight="1" x14ac:dyDescent="0.2">
      <c r="B31" s="17"/>
      <c r="C31" s="64"/>
      <c r="D31" s="80" t="e">
        <f>VLOOKUP(B31,EXPENSE!C:D,2,FALSE)</f>
        <v>#N/A</v>
      </c>
      <c r="E31" s="17"/>
      <c r="F31" s="126"/>
      <c r="G31" s="84"/>
      <c r="H31" s="22"/>
      <c r="I31" s="22"/>
      <c r="J31" s="22"/>
      <c r="K31" s="22"/>
      <c r="L31" s="22"/>
      <c r="M31" s="22"/>
      <c r="N31" s="82">
        <f t="shared" si="1"/>
        <v>0</v>
      </c>
      <c r="O31" s="74" t="e">
        <f>VLOOKUP(B31,EXPENSE!C:E,3,FALSE)</f>
        <v>#N/A</v>
      </c>
    </row>
    <row r="32" spans="2:15" ht="15" customHeight="1" x14ac:dyDescent="0.2">
      <c r="B32" s="17"/>
      <c r="C32" s="64"/>
      <c r="D32" s="80" t="e">
        <f>VLOOKUP(B32,EXPENSE!C:D,2,FALSE)</f>
        <v>#N/A</v>
      </c>
      <c r="E32" s="17"/>
      <c r="F32" s="126"/>
      <c r="G32" s="84"/>
      <c r="H32" s="22"/>
      <c r="I32" s="22"/>
      <c r="J32" s="22"/>
      <c r="K32" s="22"/>
      <c r="L32" s="22"/>
      <c r="M32" s="22"/>
      <c r="N32" s="82">
        <f t="shared" si="1"/>
        <v>0</v>
      </c>
      <c r="O32" s="74" t="e">
        <f>VLOOKUP(B32,EXPENSE!C:E,3,FALSE)</f>
        <v>#N/A</v>
      </c>
    </row>
    <row r="33" spans="2:15" ht="15" customHeight="1" x14ac:dyDescent="0.2">
      <c r="B33" s="17"/>
      <c r="C33" s="64"/>
      <c r="D33" s="80" t="e">
        <f>VLOOKUP(B33,EXPENSE!C:D,2,FALSE)</f>
        <v>#N/A</v>
      </c>
      <c r="E33" s="17"/>
      <c r="F33" s="126"/>
      <c r="G33" s="84"/>
      <c r="H33" s="22"/>
      <c r="I33" s="22"/>
      <c r="J33" s="22"/>
      <c r="K33" s="22"/>
      <c r="L33" s="22"/>
      <c r="M33" s="22"/>
      <c r="N33" s="82">
        <f t="shared" si="1"/>
        <v>0</v>
      </c>
      <c r="O33" s="74" t="e">
        <f>VLOOKUP(B33,EXPENSE!C:E,3,FALSE)</f>
        <v>#N/A</v>
      </c>
    </row>
    <row r="34" spans="2:15" ht="15" customHeight="1" x14ac:dyDescent="0.2">
      <c r="B34" s="17"/>
      <c r="C34" s="64"/>
      <c r="D34" s="80" t="e">
        <f>VLOOKUP(B34,EXPENSE!C:D,2,FALSE)</f>
        <v>#N/A</v>
      </c>
      <c r="E34" s="17"/>
      <c r="F34" s="126"/>
      <c r="G34" s="84"/>
      <c r="H34" s="22"/>
      <c r="I34" s="22"/>
      <c r="J34" s="22"/>
      <c r="K34" s="22"/>
      <c r="L34" s="22"/>
      <c r="M34" s="22"/>
      <c r="N34" s="82">
        <f t="shared" si="1"/>
        <v>0</v>
      </c>
      <c r="O34" s="74" t="e">
        <f>VLOOKUP(B34,EXPENSE!C:E,3,FALSE)</f>
        <v>#N/A</v>
      </c>
    </row>
    <row r="35" spans="2:15" ht="15" customHeight="1" x14ac:dyDescent="0.2">
      <c r="B35" s="17"/>
      <c r="C35" s="64"/>
      <c r="D35" s="80" t="e">
        <f>VLOOKUP(B35,EXPENSE!C:D,2,FALSE)</f>
        <v>#N/A</v>
      </c>
      <c r="E35" s="17"/>
      <c r="F35" s="126"/>
      <c r="G35" s="84"/>
      <c r="H35" s="22"/>
      <c r="I35" s="22"/>
      <c r="J35" s="22"/>
      <c r="K35" s="22"/>
      <c r="L35" s="22"/>
      <c r="M35" s="22"/>
      <c r="N35" s="82">
        <f t="shared" si="1"/>
        <v>0</v>
      </c>
      <c r="O35" s="74" t="e">
        <f>VLOOKUP(B35,EXPENSE!C:E,3,FALSE)</f>
        <v>#N/A</v>
      </c>
    </row>
    <row r="36" spans="2:15" ht="15" customHeight="1" x14ac:dyDescent="0.2">
      <c r="B36" s="17"/>
      <c r="C36" s="64"/>
      <c r="D36" s="80" t="e">
        <f>VLOOKUP(B36,EXPENSE!C:D,2,FALSE)</f>
        <v>#N/A</v>
      </c>
      <c r="E36" s="17"/>
      <c r="F36" s="126"/>
      <c r="G36" s="84"/>
      <c r="H36" s="22"/>
      <c r="I36" s="22"/>
      <c r="J36" s="22"/>
      <c r="K36" s="22"/>
      <c r="L36" s="22"/>
      <c r="M36" s="22"/>
      <c r="N36" s="82">
        <f t="shared" si="1"/>
        <v>0</v>
      </c>
      <c r="O36" s="74" t="e">
        <f>VLOOKUP(B36,EXPENSE!C:E,3,FALSE)</f>
        <v>#N/A</v>
      </c>
    </row>
    <row r="37" spans="2:15" ht="15" customHeight="1" x14ac:dyDescent="0.2">
      <c r="B37" s="17"/>
      <c r="C37" s="64"/>
      <c r="D37" s="80" t="e">
        <f>VLOOKUP(B37,EXPENSE!C:D,2,FALSE)</f>
        <v>#N/A</v>
      </c>
      <c r="E37" s="17"/>
      <c r="F37" s="126"/>
      <c r="G37" s="84"/>
      <c r="H37" s="22"/>
      <c r="I37" s="22"/>
      <c r="J37" s="22"/>
      <c r="K37" s="22"/>
      <c r="L37" s="22"/>
      <c r="M37" s="22"/>
      <c r="N37" s="82">
        <f t="shared" si="1"/>
        <v>0</v>
      </c>
      <c r="O37" s="74" t="e">
        <f>VLOOKUP(B37,EXPENSE!C:E,3,FALSE)</f>
        <v>#N/A</v>
      </c>
    </row>
    <row r="38" spans="2:15" ht="15" customHeight="1" x14ac:dyDescent="0.2">
      <c r="B38" s="17"/>
      <c r="C38" s="64"/>
      <c r="D38" s="80" t="e">
        <f>VLOOKUP(B38,EXPENSE!C:D,2,FALSE)</f>
        <v>#N/A</v>
      </c>
      <c r="E38" s="17"/>
      <c r="F38" s="126"/>
      <c r="G38" s="84"/>
      <c r="H38" s="22"/>
      <c r="I38" s="22"/>
      <c r="J38" s="22"/>
      <c r="K38" s="22"/>
      <c r="L38" s="22"/>
      <c r="M38" s="22"/>
      <c r="N38" s="82">
        <f t="shared" si="1"/>
        <v>0</v>
      </c>
      <c r="O38" s="74" t="e">
        <f>VLOOKUP(B38,EXPENSE!C:E,3,FALSE)</f>
        <v>#N/A</v>
      </c>
    </row>
    <row r="39" spans="2:15" ht="15" customHeight="1" x14ac:dyDescent="0.2">
      <c r="B39" s="17"/>
      <c r="C39" s="64"/>
      <c r="D39" s="80" t="e">
        <f>VLOOKUP(B39,EXPENSE!C:D,2,FALSE)</f>
        <v>#N/A</v>
      </c>
      <c r="E39" s="17"/>
      <c r="F39" s="126"/>
      <c r="G39" s="84"/>
      <c r="H39" s="22"/>
      <c r="I39" s="22"/>
      <c r="J39" s="22"/>
      <c r="K39" s="22"/>
      <c r="L39" s="22"/>
      <c r="M39" s="22"/>
      <c r="N39" s="82">
        <f t="shared" si="1"/>
        <v>0</v>
      </c>
      <c r="O39" s="74" t="e">
        <f>VLOOKUP(B39,EXPENSE!C:E,3,FALSE)</f>
        <v>#N/A</v>
      </c>
    </row>
    <row r="40" spans="2:15" ht="15" customHeight="1" x14ac:dyDescent="0.2">
      <c r="B40" s="17"/>
      <c r="C40" s="64"/>
      <c r="D40" s="80" t="e">
        <f>VLOOKUP(B40,EXPENSE!C:D,2,FALSE)</f>
        <v>#N/A</v>
      </c>
      <c r="E40" s="17"/>
      <c r="F40" s="126"/>
      <c r="G40" s="84"/>
      <c r="H40" s="22"/>
      <c r="I40" s="22"/>
      <c r="J40" s="22"/>
      <c r="K40" s="22"/>
      <c r="L40" s="22"/>
      <c r="M40" s="22"/>
      <c r="N40" s="82">
        <f t="shared" si="1"/>
        <v>0</v>
      </c>
      <c r="O40" s="74" t="e">
        <f>VLOOKUP(B40,EXPENSE!C:E,3,FALSE)</f>
        <v>#N/A</v>
      </c>
    </row>
    <row r="41" spans="2:15" ht="15" customHeight="1" x14ac:dyDescent="0.2">
      <c r="B41" s="17"/>
      <c r="C41" s="64"/>
      <c r="D41" s="80" t="e">
        <f>VLOOKUP(B41,EXPENSE!C:D,2,FALSE)</f>
        <v>#N/A</v>
      </c>
      <c r="E41" s="17"/>
      <c r="F41" s="126"/>
      <c r="G41" s="84"/>
      <c r="H41" s="22"/>
      <c r="I41" s="22"/>
      <c r="J41" s="22"/>
      <c r="K41" s="22"/>
      <c r="L41" s="22"/>
      <c r="M41" s="22"/>
      <c r="N41" s="82">
        <f t="shared" si="1"/>
        <v>0</v>
      </c>
      <c r="O41" s="74" t="e">
        <f>VLOOKUP(B41,EXPENSE!C:E,3,FALSE)</f>
        <v>#N/A</v>
      </c>
    </row>
    <row r="42" spans="2:15" ht="15" customHeight="1" x14ac:dyDescent="0.2">
      <c r="B42" s="17"/>
      <c r="C42" s="64"/>
      <c r="D42" s="80" t="e">
        <f>VLOOKUP(B42,EXPENSE!C:D,2,FALSE)</f>
        <v>#N/A</v>
      </c>
      <c r="E42" s="17"/>
      <c r="F42" s="126"/>
      <c r="G42" s="84"/>
      <c r="H42" s="22"/>
      <c r="I42" s="22"/>
      <c r="J42" s="22"/>
      <c r="K42" s="22"/>
      <c r="L42" s="22"/>
      <c r="M42" s="22"/>
      <c r="N42" s="82">
        <f t="shared" si="1"/>
        <v>0</v>
      </c>
      <c r="O42" s="74" t="e">
        <f>VLOOKUP(B42,EXPENSE!C:E,3,FALSE)</f>
        <v>#N/A</v>
      </c>
    </row>
    <row r="43" spans="2:15" ht="15" customHeight="1" x14ac:dyDescent="0.2">
      <c r="B43" s="17"/>
      <c r="C43" s="64"/>
      <c r="D43" s="80" t="e">
        <f>VLOOKUP(B43,EXPENSE!C:D,2,FALSE)</f>
        <v>#N/A</v>
      </c>
      <c r="E43" s="17"/>
      <c r="F43" s="126"/>
      <c r="G43" s="84"/>
      <c r="H43" s="22"/>
      <c r="I43" s="22"/>
      <c r="J43" s="22"/>
      <c r="K43" s="22"/>
      <c r="L43" s="22"/>
      <c r="M43" s="22"/>
      <c r="N43" s="82">
        <f t="shared" si="1"/>
        <v>0</v>
      </c>
      <c r="O43" s="74" t="e">
        <f>VLOOKUP(B43,EXPENSE!C:E,3,FALSE)</f>
        <v>#N/A</v>
      </c>
    </row>
    <row r="44" spans="2:15" ht="15" customHeight="1" x14ac:dyDescent="0.2">
      <c r="B44" s="17"/>
      <c r="C44" s="64"/>
      <c r="D44" s="80" t="e">
        <f>VLOOKUP(B44,EXPENSE!C:D,2,FALSE)</f>
        <v>#N/A</v>
      </c>
      <c r="E44" s="17"/>
      <c r="F44" s="126"/>
      <c r="G44" s="84"/>
      <c r="H44" s="22"/>
      <c r="I44" s="22"/>
      <c r="J44" s="22"/>
      <c r="K44" s="22"/>
      <c r="L44" s="22"/>
      <c r="M44" s="22"/>
      <c r="N44" s="82">
        <f t="shared" si="1"/>
        <v>0</v>
      </c>
      <c r="O44" s="74" t="e">
        <f>VLOOKUP(B44,EXPENSE!C:E,3,FALSE)</f>
        <v>#N/A</v>
      </c>
    </row>
    <row r="45" spans="2:15" ht="15" customHeight="1" x14ac:dyDescent="0.2">
      <c r="B45" s="17"/>
      <c r="C45" s="64"/>
      <c r="D45" s="80" t="e">
        <f>VLOOKUP(B45,EXPENSE!C:D,2,FALSE)</f>
        <v>#N/A</v>
      </c>
      <c r="E45" s="17"/>
      <c r="F45" s="126"/>
      <c r="G45" s="84"/>
      <c r="H45" s="22"/>
      <c r="I45" s="22"/>
      <c r="J45" s="22"/>
      <c r="K45" s="22"/>
      <c r="L45" s="22"/>
      <c r="M45" s="22"/>
      <c r="N45" s="82">
        <f t="shared" si="1"/>
        <v>0</v>
      </c>
      <c r="O45" s="74" t="e">
        <f>VLOOKUP(B45,EXPENSE!C:E,3,FALSE)</f>
        <v>#N/A</v>
      </c>
    </row>
    <row r="46" spans="2:15" ht="15" customHeight="1" x14ac:dyDescent="0.2">
      <c r="B46" s="17"/>
      <c r="C46" s="64"/>
      <c r="D46" s="80" t="e">
        <f>VLOOKUP(B46,EXPENSE!C:D,2,FALSE)</f>
        <v>#N/A</v>
      </c>
      <c r="E46" s="17"/>
      <c r="F46" s="126"/>
      <c r="G46" s="84"/>
      <c r="H46" s="22"/>
      <c r="I46" s="22"/>
      <c r="J46" s="22"/>
      <c r="K46" s="22"/>
      <c r="L46" s="22"/>
      <c r="M46" s="22"/>
      <c r="N46" s="82">
        <f t="shared" si="1"/>
        <v>0</v>
      </c>
      <c r="O46" s="74" t="e">
        <f>VLOOKUP(B46,EXPENSE!C:E,3,FALSE)</f>
        <v>#N/A</v>
      </c>
    </row>
    <row r="47" spans="2:15" ht="15" customHeight="1" x14ac:dyDescent="0.2">
      <c r="B47" s="17"/>
      <c r="C47" s="64"/>
      <c r="D47" s="80" t="e">
        <f>VLOOKUP(B47,EXPENSE!C:D,2,FALSE)</f>
        <v>#N/A</v>
      </c>
      <c r="E47" s="17"/>
      <c r="F47" s="126"/>
      <c r="G47" s="84"/>
      <c r="H47" s="22"/>
      <c r="I47" s="22"/>
      <c r="J47" s="22"/>
      <c r="K47" s="22"/>
      <c r="L47" s="22"/>
      <c r="M47" s="22"/>
      <c r="N47" s="82">
        <f t="shared" si="1"/>
        <v>0</v>
      </c>
      <c r="O47" s="74" t="e">
        <f>VLOOKUP(B47,EXPENSE!C:E,3,FALSE)</f>
        <v>#N/A</v>
      </c>
    </row>
    <row r="48" spans="2:15" ht="15" customHeight="1" x14ac:dyDescent="0.2">
      <c r="B48" s="17"/>
      <c r="C48" s="64"/>
      <c r="D48" s="80" t="e">
        <f>VLOOKUP(B48,EXPENSE!C:D,2,FALSE)</f>
        <v>#N/A</v>
      </c>
      <c r="E48" s="17"/>
      <c r="F48" s="126"/>
      <c r="G48" s="84"/>
      <c r="H48" s="22"/>
      <c r="I48" s="22"/>
      <c r="J48" s="22"/>
      <c r="K48" s="22"/>
      <c r="L48" s="22"/>
      <c r="M48" s="22"/>
      <c r="N48" s="82">
        <f t="shared" si="1"/>
        <v>0</v>
      </c>
      <c r="O48" s="74" t="e">
        <f>VLOOKUP(B48,EXPENSE!C:E,3,FALSE)</f>
        <v>#N/A</v>
      </c>
    </row>
    <row r="49" spans="2:15" ht="15" customHeight="1" x14ac:dyDescent="0.2">
      <c r="B49" s="17"/>
      <c r="C49" s="64"/>
      <c r="D49" s="80" t="e">
        <f>VLOOKUP(B49,EXPENSE!C:D,2,FALSE)</f>
        <v>#N/A</v>
      </c>
      <c r="E49" s="17"/>
      <c r="F49" s="126"/>
      <c r="G49" s="84"/>
      <c r="H49" s="22"/>
      <c r="I49" s="22"/>
      <c r="J49" s="22"/>
      <c r="K49" s="22"/>
      <c r="L49" s="22"/>
      <c r="M49" s="22"/>
      <c r="N49" s="82">
        <f t="shared" si="1"/>
        <v>0</v>
      </c>
      <c r="O49" s="74" t="e">
        <f>VLOOKUP(B49,EXPENSE!C:E,3,FALSE)</f>
        <v>#N/A</v>
      </c>
    </row>
    <row r="50" spans="2:15" ht="15" customHeight="1" x14ac:dyDescent="0.2">
      <c r="B50" s="17"/>
      <c r="C50" s="64"/>
      <c r="D50" s="80" t="e">
        <f>VLOOKUP(B50,EXPENSE!C:D,2,FALSE)</f>
        <v>#N/A</v>
      </c>
      <c r="E50" s="17"/>
      <c r="F50" s="126"/>
      <c r="G50" s="84"/>
      <c r="H50" s="22"/>
      <c r="I50" s="22"/>
      <c r="J50" s="22"/>
      <c r="K50" s="22"/>
      <c r="L50" s="22"/>
      <c r="M50" s="22"/>
      <c r="N50" s="82">
        <f t="shared" si="1"/>
        <v>0</v>
      </c>
      <c r="O50" s="74" t="e">
        <f>VLOOKUP(B50,EXPENSE!C:E,3,FALSE)</f>
        <v>#N/A</v>
      </c>
    </row>
    <row r="51" spans="2:15" ht="15" customHeight="1" x14ac:dyDescent="0.2">
      <c r="B51" s="17"/>
      <c r="C51" s="64"/>
      <c r="D51" s="80" t="e">
        <f>VLOOKUP(B51,EXPENSE!C:D,2,FALSE)</f>
        <v>#N/A</v>
      </c>
      <c r="E51" s="17"/>
      <c r="F51" s="126"/>
      <c r="G51" s="84"/>
      <c r="H51" s="22"/>
      <c r="I51" s="22"/>
      <c r="J51" s="22"/>
      <c r="K51" s="22"/>
      <c r="L51" s="22"/>
      <c r="M51" s="22"/>
      <c r="N51" s="82">
        <f t="shared" si="1"/>
        <v>0</v>
      </c>
      <c r="O51" s="74" t="e">
        <f>VLOOKUP(B51,EXPENSE!C:E,3,FALSE)</f>
        <v>#N/A</v>
      </c>
    </row>
    <row r="52" spans="2:15" ht="15" customHeight="1" x14ac:dyDescent="0.2">
      <c r="B52" s="17"/>
      <c r="C52" s="64"/>
      <c r="D52" s="80" t="e">
        <f>VLOOKUP(B52,EXPENSE!C:D,2,FALSE)</f>
        <v>#N/A</v>
      </c>
      <c r="E52" s="17"/>
      <c r="F52" s="126"/>
      <c r="G52" s="84"/>
      <c r="H52" s="22"/>
      <c r="I52" s="22"/>
      <c r="J52" s="22"/>
      <c r="K52" s="22"/>
      <c r="L52" s="22"/>
      <c r="M52" s="22"/>
      <c r="N52" s="82">
        <f t="shared" si="1"/>
        <v>0</v>
      </c>
      <c r="O52" s="74" t="e">
        <f>VLOOKUP(B52,EXPENSE!C:E,3,FALSE)</f>
        <v>#N/A</v>
      </c>
    </row>
    <row r="53" spans="2:15" ht="15" customHeight="1" x14ac:dyDescent="0.2">
      <c r="B53" s="17"/>
      <c r="C53" s="64"/>
      <c r="D53" s="80" t="e">
        <f>VLOOKUP(B53,EXPENSE!C:D,2,FALSE)</f>
        <v>#N/A</v>
      </c>
      <c r="E53" s="17"/>
      <c r="F53" s="126"/>
      <c r="G53" s="84"/>
      <c r="H53" s="22"/>
      <c r="I53" s="22"/>
      <c r="J53" s="22"/>
      <c r="K53" s="22"/>
      <c r="L53" s="22"/>
      <c r="M53" s="22"/>
      <c r="N53" s="82">
        <f t="shared" si="1"/>
        <v>0</v>
      </c>
      <c r="O53" s="74" t="e">
        <f>VLOOKUP(B53,EXPENSE!C:E,3,FALSE)</f>
        <v>#N/A</v>
      </c>
    </row>
    <row r="54" spans="2:15" ht="15" customHeight="1" x14ac:dyDescent="0.2">
      <c r="B54" s="17"/>
      <c r="C54" s="64"/>
      <c r="D54" s="80" t="e">
        <f>VLOOKUP(B54,EXPENSE!C:D,2,FALSE)</f>
        <v>#N/A</v>
      </c>
      <c r="E54" s="17"/>
      <c r="F54" s="126"/>
      <c r="G54" s="84"/>
      <c r="H54" s="22"/>
      <c r="I54" s="22"/>
      <c r="J54" s="22"/>
      <c r="K54" s="22"/>
      <c r="L54" s="22"/>
      <c r="M54" s="22"/>
      <c r="N54" s="82">
        <f t="shared" si="1"/>
        <v>0</v>
      </c>
      <c r="O54" s="74" t="e">
        <f>VLOOKUP(B54,EXPENSE!C:E,3,FALSE)</f>
        <v>#N/A</v>
      </c>
    </row>
    <row r="55" spans="2:15" ht="15" customHeight="1" x14ac:dyDescent="0.2">
      <c r="B55" s="17"/>
      <c r="C55" s="64"/>
      <c r="D55" s="80" t="e">
        <f>VLOOKUP(B55,EXPENSE!C:D,2,FALSE)</f>
        <v>#N/A</v>
      </c>
      <c r="E55" s="17"/>
      <c r="F55" s="126"/>
      <c r="G55" s="84"/>
      <c r="H55" s="22"/>
      <c r="I55" s="22"/>
      <c r="J55" s="22"/>
      <c r="K55" s="22"/>
      <c r="L55" s="22"/>
      <c r="M55" s="22"/>
      <c r="N55" s="82">
        <f t="shared" si="1"/>
        <v>0</v>
      </c>
      <c r="O55" s="74" t="e">
        <f>VLOOKUP(B55,EXPENSE!C:E,3,FALSE)</f>
        <v>#N/A</v>
      </c>
    </row>
    <row r="56" spans="2:15" ht="15" customHeight="1" x14ac:dyDescent="0.2">
      <c r="B56" s="17"/>
      <c r="C56" s="64"/>
      <c r="D56" s="80" t="e">
        <f>VLOOKUP(B56,EXPENSE!C:D,2,FALSE)</f>
        <v>#N/A</v>
      </c>
      <c r="E56" s="17"/>
      <c r="F56" s="126"/>
      <c r="G56" s="84"/>
      <c r="H56" s="22"/>
      <c r="I56" s="22"/>
      <c r="J56" s="22"/>
      <c r="K56" s="22"/>
      <c r="L56" s="22"/>
      <c r="M56" s="22"/>
      <c r="N56" s="82">
        <f t="shared" si="1"/>
        <v>0</v>
      </c>
      <c r="O56" s="74" t="e">
        <f>VLOOKUP(B56,EXPENSE!C:E,3,FALSE)</f>
        <v>#N/A</v>
      </c>
    </row>
    <row r="57" spans="2:15" ht="15" customHeight="1" x14ac:dyDescent="0.2">
      <c r="B57" s="17"/>
      <c r="C57" s="64"/>
      <c r="D57" s="80" t="e">
        <f>VLOOKUP(B57,EXPENSE!C:D,2,FALSE)</f>
        <v>#N/A</v>
      </c>
      <c r="E57" s="17"/>
      <c r="F57" s="126"/>
      <c r="G57" s="84"/>
      <c r="H57" s="22"/>
      <c r="I57" s="22"/>
      <c r="J57" s="22"/>
      <c r="K57" s="22"/>
      <c r="L57" s="22"/>
      <c r="M57" s="22"/>
      <c r="N57" s="82">
        <f t="shared" si="1"/>
        <v>0</v>
      </c>
      <c r="O57" s="74" t="e">
        <f>VLOOKUP(B57,EXPENSE!C:E,3,FALSE)</f>
        <v>#N/A</v>
      </c>
    </row>
    <row r="58" spans="2:15" ht="15" customHeight="1" x14ac:dyDescent="0.2">
      <c r="B58" s="17"/>
      <c r="C58" s="64"/>
      <c r="D58" s="80" t="e">
        <f>VLOOKUP(B58,EXPENSE!C:D,2,FALSE)</f>
        <v>#N/A</v>
      </c>
      <c r="E58" s="17"/>
      <c r="F58" s="126"/>
      <c r="G58" s="84"/>
      <c r="H58" s="22"/>
      <c r="I58" s="22"/>
      <c r="J58" s="22"/>
      <c r="K58" s="22"/>
      <c r="L58" s="22"/>
      <c r="M58" s="22"/>
      <c r="N58" s="82">
        <f t="shared" si="1"/>
        <v>0</v>
      </c>
      <c r="O58" s="74" t="e">
        <f>VLOOKUP(B58,EXPENSE!C:E,3,FALSE)</f>
        <v>#N/A</v>
      </c>
    </row>
    <row r="59" spans="2:15" ht="15" customHeight="1" x14ac:dyDescent="0.2">
      <c r="B59" s="17"/>
      <c r="C59" s="64"/>
      <c r="D59" s="80" t="e">
        <f>VLOOKUP(B59,EXPENSE!C:D,2,FALSE)</f>
        <v>#N/A</v>
      </c>
      <c r="E59" s="17"/>
      <c r="F59" s="126"/>
      <c r="G59" s="84"/>
      <c r="H59" s="22"/>
      <c r="I59" s="22"/>
      <c r="J59" s="22"/>
      <c r="K59" s="22"/>
      <c r="L59" s="22"/>
      <c r="M59" s="22"/>
      <c r="N59" s="82">
        <f t="shared" si="1"/>
        <v>0</v>
      </c>
      <c r="O59" s="74" t="e">
        <f>VLOOKUP(B59,EXPENSE!C:E,3,FALSE)</f>
        <v>#N/A</v>
      </c>
    </row>
    <row r="60" spans="2:15" ht="15" customHeight="1" x14ac:dyDescent="0.2">
      <c r="B60" s="17"/>
      <c r="C60" s="64"/>
      <c r="D60" s="80" t="e">
        <f>VLOOKUP(B60,EXPENSE!C:D,2,FALSE)</f>
        <v>#N/A</v>
      </c>
      <c r="E60" s="17"/>
      <c r="F60" s="126"/>
      <c r="G60" s="84"/>
      <c r="H60" s="22"/>
      <c r="I60" s="22"/>
      <c r="J60" s="22"/>
      <c r="K60" s="22"/>
      <c r="L60" s="22"/>
      <c r="M60" s="22"/>
      <c r="N60" s="82">
        <f t="shared" si="1"/>
        <v>0</v>
      </c>
      <c r="O60" s="74" t="e">
        <f>VLOOKUP(B60,EXPENSE!C:E,3,FALSE)</f>
        <v>#N/A</v>
      </c>
    </row>
    <row r="61" spans="2:15" ht="15" customHeight="1" x14ac:dyDescent="0.2">
      <c r="B61" s="17"/>
      <c r="C61" s="64"/>
      <c r="D61" s="80" t="e">
        <f>VLOOKUP(B61,EXPENSE!C:D,2,FALSE)</f>
        <v>#N/A</v>
      </c>
      <c r="E61" s="17"/>
      <c r="F61" s="126"/>
      <c r="G61" s="84"/>
      <c r="H61" s="22"/>
      <c r="I61" s="22"/>
      <c r="J61" s="22"/>
      <c r="K61" s="22"/>
      <c r="L61" s="22"/>
      <c r="M61" s="22"/>
      <c r="N61" s="82">
        <f t="shared" si="1"/>
        <v>0</v>
      </c>
      <c r="O61" s="74" t="e">
        <f>VLOOKUP(B61,EXPENSE!C:E,3,FALSE)</f>
        <v>#N/A</v>
      </c>
    </row>
    <row r="62" spans="2:15" ht="15" customHeight="1" x14ac:dyDescent="0.2">
      <c r="B62" s="17"/>
      <c r="C62" s="64"/>
      <c r="D62" s="80" t="e">
        <f>VLOOKUP(B62,EXPENSE!C:D,2,FALSE)</f>
        <v>#N/A</v>
      </c>
      <c r="E62" s="17"/>
      <c r="F62" s="126"/>
      <c r="G62" s="84"/>
      <c r="H62" s="22"/>
      <c r="I62" s="22"/>
      <c r="J62" s="22"/>
      <c r="K62" s="22"/>
      <c r="L62" s="22"/>
      <c r="M62" s="22"/>
      <c r="N62" s="82">
        <f t="shared" si="1"/>
        <v>0</v>
      </c>
      <c r="O62" s="74" t="e">
        <f>VLOOKUP(B62,EXPENSE!C:E,3,FALSE)</f>
        <v>#N/A</v>
      </c>
    </row>
    <row r="63" spans="2:15" ht="15" customHeight="1" x14ac:dyDescent="0.2">
      <c r="B63" s="17"/>
      <c r="C63" s="64"/>
      <c r="D63" s="80" t="e">
        <f>VLOOKUP(B63,EXPENSE!C:D,2,FALSE)</f>
        <v>#N/A</v>
      </c>
      <c r="E63" s="17"/>
      <c r="F63" s="126"/>
      <c r="G63" s="84"/>
      <c r="H63" s="22"/>
      <c r="I63" s="22"/>
      <c r="J63" s="22"/>
      <c r="K63" s="22"/>
      <c r="L63" s="22"/>
      <c r="M63" s="22"/>
      <c r="N63" s="82">
        <f t="shared" si="1"/>
        <v>0</v>
      </c>
      <c r="O63" s="74" t="e">
        <f>VLOOKUP(B63,EXPENSE!C:E,3,FALSE)</f>
        <v>#N/A</v>
      </c>
    </row>
    <row r="64" spans="2:15" ht="15" customHeight="1" x14ac:dyDescent="0.2">
      <c r="B64" s="17"/>
      <c r="C64" s="64"/>
      <c r="D64" s="80" t="e">
        <f>VLOOKUP(B64,EXPENSE!C:D,2,FALSE)</f>
        <v>#N/A</v>
      </c>
      <c r="E64" s="17"/>
      <c r="F64" s="126"/>
      <c r="G64" s="84"/>
      <c r="H64" s="22"/>
      <c r="I64" s="22"/>
      <c r="J64" s="22"/>
      <c r="K64" s="22"/>
      <c r="L64" s="22"/>
      <c r="M64" s="22"/>
      <c r="N64" s="82">
        <f t="shared" si="1"/>
        <v>0</v>
      </c>
      <c r="O64" s="74" t="e">
        <f>VLOOKUP(B64,EXPENSE!C:E,3,FALSE)</f>
        <v>#N/A</v>
      </c>
    </row>
    <row r="65" spans="2:15" ht="15" customHeight="1" x14ac:dyDescent="0.2">
      <c r="B65" s="17"/>
      <c r="C65" s="64"/>
      <c r="D65" s="80" t="e">
        <f>VLOOKUP(B65,EXPENSE!C:D,2,FALSE)</f>
        <v>#N/A</v>
      </c>
      <c r="E65" s="17"/>
      <c r="F65" s="126"/>
      <c r="G65" s="84"/>
      <c r="H65" s="22"/>
      <c r="I65" s="22"/>
      <c r="J65" s="22"/>
      <c r="K65" s="22"/>
      <c r="L65" s="22"/>
      <c r="M65" s="22"/>
      <c r="N65" s="82">
        <f t="shared" si="1"/>
        <v>0</v>
      </c>
      <c r="O65" s="74" t="e">
        <f>VLOOKUP(B65,EXPENSE!C:E,3,FALSE)</f>
        <v>#N/A</v>
      </c>
    </row>
    <row r="66" spans="2:15" ht="15" customHeight="1" x14ac:dyDescent="0.2">
      <c r="B66" s="17"/>
      <c r="C66" s="64"/>
      <c r="D66" s="80" t="e">
        <f>VLOOKUP(B66,EXPENSE!C:D,2,FALSE)</f>
        <v>#N/A</v>
      </c>
      <c r="E66" s="17"/>
      <c r="F66" s="126"/>
      <c r="G66" s="84"/>
      <c r="H66" s="22"/>
      <c r="I66" s="22"/>
      <c r="J66" s="22"/>
      <c r="K66" s="22"/>
      <c r="L66" s="22"/>
      <c r="M66" s="22"/>
      <c r="N66" s="82">
        <f t="shared" si="1"/>
        <v>0</v>
      </c>
      <c r="O66" s="74" t="e">
        <f>VLOOKUP(B66,EXPENSE!C:E,3,FALSE)</f>
        <v>#N/A</v>
      </c>
    </row>
    <row r="67" spans="2:15" ht="15" customHeight="1" x14ac:dyDescent="0.2">
      <c r="B67" s="17"/>
      <c r="C67" s="64"/>
      <c r="D67" s="80" t="e">
        <f>VLOOKUP(B67,EXPENSE!C:D,2,FALSE)</f>
        <v>#N/A</v>
      </c>
      <c r="E67" s="17"/>
      <c r="F67" s="126"/>
      <c r="G67" s="84"/>
      <c r="H67" s="22"/>
      <c r="I67" s="22"/>
      <c r="J67" s="22"/>
      <c r="K67" s="22"/>
      <c r="L67" s="22"/>
      <c r="M67" s="22"/>
      <c r="N67" s="82">
        <f t="shared" si="1"/>
        <v>0</v>
      </c>
      <c r="O67" s="74" t="e">
        <f>VLOOKUP(B67,EXPENSE!C:E,3,FALSE)</f>
        <v>#N/A</v>
      </c>
    </row>
    <row r="68" spans="2:15" ht="15" customHeight="1" x14ac:dyDescent="0.2">
      <c r="B68" s="17"/>
      <c r="C68" s="64"/>
      <c r="D68" s="80" t="e">
        <f>VLOOKUP(B68,EXPENSE!C:D,2,FALSE)</f>
        <v>#N/A</v>
      </c>
      <c r="E68" s="17"/>
      <c r="F68" s="126"/>
      <c r="G68" s="84"/>
      <c r="H68" s="22"/>
      <c r="I68" s="22"/>
      <c r="J68" s="22"/>
      <c r="K68" s="22"/>
      <c r="L68" s="22"/>
      <c r="M68" s="22"/>
      <c r="N68" s="82">
        <f t="shared" si="1"/>
        <v>0</v>
      </c>
      <c r="O68" s="74" t="e">
        <f>VLOOKUP(B68,EXPENSE!C:E,3,FALSE)</f>
        <v>#N/A</v>
      </c>
    </row>
    <row r="69" spans="2:15" ht="15" customHeight="1" x14ac:dyDescent="0.2">
      <c r="B69" s="17"/>
      <c r="C69" s="64"/>
      <c r="D69" s="80" t="e">
        <f>VLOOKUP(B69,EXPENSE!C:D,2,FALSE)</f>
        <v>#N/A</v>
      </c>
      <c r="E69" s="17"/>
      <c r="F69" s="126"/>
      <c r="G69" s="84"/>
      <c r="H69" s="22"/>
      <c r="I69" s="22"/>
      <c r="J69" s="22"/>
      <c r="K69" s="22"/>
      <c r="L69" s="22"/>
      <c r="M69" s="22"/>
      <c r="N69" s="82">
        <f t="shared" si="1"/>
        <v>0</v>
      </c>
      <c r="O69" s="74" t="e">
        <f>VLOOKUP(B69,EXPENSE!C:E,3,FALSE)</f>
        <v>#N/A</v>
      </c>
    </row>
    <row r="70" spans="2:15" ht="15" customHeight="1" x14ac:dyDescent="0.2">
      <c r="B70" s="17"/>
      <c r="C70" s="64"/>
      <c r="D70" s="80" t="e">
        <f>VLOOKUP(B70,EXPENSE!C:D,2,FALSE)</f>
        <v>#N/A</v>
      </c>
      <c r="E70" s="17"/>
      <c r="F70" s="126"/>
      <c r="G70" s="84"/>
      <c r="H70" s="22"/>
      <c r="I70" s="22"/>
      <c r="J70" s="22"/>
      <c r="K70" s="22"/>
      <c r="L70" s="22"/>
      <c r="M70" s="22"/>
      <c r="N70" s="82">
        <f t="shared" si="1"/>
        <v>0</v>
      </c>
      <c r="O70" s="74" t="e">
        <f>VLOOKUP(B70,EXPENSE!C:E,3,FALSE)</f>
        <v>#N/A</v>
      </c>
    </row>
    <row r="71" spans="2:15" ht="15" customHeight="1" x14ac:dyDescent="0.2">
      <c r="B71" s="17"/>
      <c r="C71" s="64"/>
      <c r="D71" s="80" t="e">
        <f>VLOOKUP(B71,EXPENSE!C:D,2,FALSE)</f>
        <v>#N/A</v>
      </c>
      <c r="E71" s="17"/>
      <c r="F71" s="126"/>
      <c r="G71" s="84"/>
      <c r="H71" s="22"/>
      <c r="I71" s="22"/>
      <c r="J71" s="22"/>
      <c r="K71" s="22"/>
      <c r="L71" s="22"/>
      <c r="M71" s="22"/>
      <c r="N71" s="82">
        <f t="shared" si="1"/>
        <v>0</v>
      </c>
      <c r="O71" s="74" t="e">
        <f>VLOOKUP(B71,EXPENSE!C:E,3,FALSE)</f>
        <v>#N/A</v>
      </c>
    </row>
    <row r="72" spans="2:15" ht="15" customHeight="1" x14ac:dyDescent="0.2">
      <c r="B72" s="17"/>
      <c r="C72" s="64"/>
      <c r="D72" s="80" t="e">
        <f>VLOOKUP(B72,EXPENSE!C:D,2,FALSE)</f>
        <v>#N/A</v>
      </c>
      <c r="E72" s="17"/>
      <c r="F72" s="126"/>
      <c r="G72" s="84"/>
      <c r="H72" s="22"/>
      <c r="I72" s="22"/>
      <c r="J72" s="22"/>
      <c r="K72" s="22"/>
      <c r="L72" s="22"/>
      <c r="M72" s="22"/>
      <c r="N72" s="82">
        <f t="shared" si="1"/>
        <v>0</v>
      </c>
      <c r="O72" s="74" t="e">
        <f>VLOOKUP(B72,EXPENSE!C:E,3,FALSE)</f>
        <v>#N/A</v>
      </c>
    </row>
    <row r="73" spans="2:15" ht="15" customHeight="1" x14ac:dyDescent="0.2">
      <c r="B73" s="17"/>
      <c r="C73" s="64"/>
      <c r="D73" s="80" t="e">
        <f>VLOOKUP(B73,EXPENSE!C:D,2,FALSE)</f>
        <v>#N/A</v>
      </c>
      <c r="E73" s="17"/>
      <c r="F73" s="126"/>
      <c r="G73" s="84"/>
      <c r="H73" s="22"/>
      <c r="I73" s="22"/>
      <c r="J73" s="22"/>
      <c r="K73" s="22"/>
      <c r="L73" s="22"/>
      <c r="M73" s="22"/>
      <c r="N73" s="82">
        <f t="shared" si="1"/>
        <v>0</v>
      </c>
      <c r="O73" s="74" t="e">
        <f>VLOOKUP(B73,EXPENSE!C:E,3,FALSE)</f>
        <v>#N/A</v>
      </c>
    </row>
    <row r="74" spans="2:15" ht="15" customHeight="1" x14ac:dyDescent="0.2">
      <c r="B74" s="17"/>
      <c r="C74" s="64"/>
      <c r="D74" s="80" t="e">
        <f>VLOOKUP(B74,EXPENSE!C:D,2,FALSE)</f>
        <v>#N/A</v>
      </c>
      <c r="E74" s="17"/>
      <c r="F74" s="126"/>
      <c r="G74" s="84"/>
      <c r="H74" s="22"/>
      <c r="I74" s="22"/>
      <c r="J74" s="22"/>
      <c r="K74" s="22"/>
      <c r="L74" s="22"/>
      <c r="M74" s="22"/>
      <c r="N74" s="82">
        <f t="shared" si="1"/>
        <v>0</v>
      </c>
      <c r="O74" s="74" t="e">
        <f>VLOOKUP(B74,EXPENSE!C:E,3,FALSE)</f>
        <v>#N/A</v>
      </c>
    </row>
    <row r="75" spans="2:15" ht="15" customHeight="1" x14ac:dyDescent="0.2">
      <c r="B75" s="17"/>
      <c r="C75" s="64"/>
      <c r="D75" s="80" t="e">
        <f>VLOOKUP(B75,EXPENSE!C:D,2,FALSE)</f>
        <v>#N/A</v>
      </c>
      <c r="E75" s="17"/>
      <c r="F75" s="126"/>
      <c r="G75" s="84"/>
      <c r="H75" s="22"/>
      <c r="I75" s="22"/>
      <c r="J75" s="22"/>
      <c r="K75" s="22"/>
      <c r="L75" s="22"/>
      <c r="M75" s="22"/>
      <c r="N75" s="82">
        <f t="shared" si="1"/>
        <v>0</v>
      </c>
      <c r="O75" s="74" t="e">
        <f>VLOOKUP(B75,EXPENSE!C:E,3,FALSE)</f>
        <v>#N/A</v>
      </c>
    </row>
    <row r="76" spans="2:15" ht="15" customHeight="1" x14ac:dyDescent="0.2">
      <c r="B76" s="17"/>
      <c r="C76" s="64"/>
      <c r="D76" s="80" t="e">
        <f>VLOOKUP(B76,EXPENSE!C:D,2,FALSE)</f>
        <v>#N/A</v>
      </c>
      <c r="E76" s="17"/>
      <c r="F76" s="126"/>
      <c r="G76" s="84"/>
      <c r="H76" s="22"/>
      <c r="I76" s="22"/>
      <c r="J76" s="22"/>
      <c r="K76" s="22"/>
      <c r="L76" s="22"/>
      <c r="M76" s="22"/>
      <c r="N76" s="82">
        <f t="shared" si="1"/>
        <v>0</v>
      </c>
      <c r="O76" s="74" t="e">
        <f>VLOOKUP(B76,EXPENSE!C:E,3,FALSE)</f>
        <v>#N/A</v>
      </c>
    </row>
    <row r="77" spans="2:15" ht="15" customHeight="1" x14ac:dyDescent="0.2">
      <c r="B77" s="17"/>
      <c r="C77" s="64"/>
      <c r="D77" s="80" t="e">
        <f>VLOOKUP(B77,EXPENSE!C:D,2,FALSE)</f>
        <v>#N/A</v>
      </c>
      <c r="E77" s="17"/>
      <c r="F77" s="126"/>
      <c r="G77" s="84"/>
      <c r="H77" s="22"/>
      <c r="I77" s="22"/>
      <c r="J77" s="22"/>
      <c r="K77" s="22"/>
      <c r="L77" s="22"/>
      <c r="M77" s="22"/>
      <c r="N77" s="82">
        <f t="shared" si="1"/>
        <v>0</v>
      </c>
      <c r="O77" s="74" t="e">
        <f>VLOOKUP(B77,EXPENSE!C:E,3,FALSE)</f>
        <v>#N/A</v>
      </c>
    </row>
    <row r="78" spans="2:15" ht="15" customHeight="1" x14ac:dyDescent="0.2">
      <c r="B78" s="17"/>
      <c r="C78" s="64"/>
      <c r="D78" s="80" t="e">
        <f>VLOOKUP(B78,EXPENSE!C:D,2,FALSE)</f>
        <v>#N/A</v>
      </c>
      <c r="E78" s="17"/>
      <c r="F78" s="126"/>
      <c r="G78" s="84"/>
      <c r="H78" s="22"/>
      <c r="I78" s="22"/>
      <c r="J78" s="22"/>
      <c r="K78" s="22"/>
      <c r="L78" s="22"/>
      <c r="M78" s="22"/>
      <c r="N78" s="82">
        <f t="shared" si="1"/>
        <v>0</v>
      </c>
      <c r="O78" s="74" t="e">
        <f>VLOOKUP(B78,EXPENSE!C:E,3,FALSE)</f>
        <v>#N/A</v>
      </c>
    </row>
    <row r="79" spans="2:15" ht="15" customHeight="1" x14ac:dyDescent="0.2">
      <c r="B79" s="17"/>
      <c r="C79" s="64"/>
      <c r="D79" s="80" t="e">
        <f>VLOOKUP(B79,EXPENSE!C:D,2,FALSE)</f>
        <v>#N/A</v>
      </c>
      <c r="E79" s="17"/>
      <c r="F79" s="126"/>
      <c r="G79" s="84"/>
      <c r="H79" s="22"/>
      <c r="I79" s="22"/>
      <c r="J79" s="22"/>
      <c r="K79" s="22"/>
      <c r="L79" s="22"/>
      <c r="M79" s="22"/>
      <c r="N79" s="82">
        <f t="shared" si="1"/>
        <v>0</v>
      </c>
      <c r="O79" s="74" t="e">
        <f>VLOOKUP(B79,EXPENSE!C:E,3,FALSE)</f>
        <v>#N/A</v>
      </c>
    </row>
    <row r="80" spans="2:15" ht="15" customHeight="1" x14ac:dyDescent="0.2">
      <c r="B80" s="17"/>
      <c r="C80" s="64"/>
      <c r="D80" s="80" t="e">
        <f>VLOOKUP(B80,EXPENSE!C:D,2,FALSE)</f>
        <v>#N/A</v>
      </c>
      <c r="E80" s="17"/>
      <c r="F80" s="126"/>
      <c r="G80" s="84"/>
      <c r="H80" s="22"/>
      <c r="I80" s="22"/>
      <c r="J80" s="22"/>
      <c r="K80" s="22"/>
      <c r="L80" s="22"/>
      <c r="M80" s="22"/>
      <c r="N80" s="82">
        <f t="shared" ref="N80:N143" si="2">SUM(H80:M80)</f>
        <v>0</v>
      </c>
      <c r="O80" s="74" t="e">
        <f>VLOOKUP(B80,EXPENSE!C:E,3,FALSE)</f>
        <v>#N/A</v>
      </c>
    </row>
    <row r="81" spans="2:15" ht="15" customHeight="1" x14ac:dyDescent="0.2">
      <c r="B81" s="17"/>
      <c r="C81" s="64"/>
      <c r="D81" s="80" t="e">
        <f>VLOOKUP(B81,EXPENSE!C:D,2,FALSE)</f>
        <v>#N/A</v>
      </c>
      <c r="E81" s="17"/>
      <c r="F81" s="126"/>
      <c r="G81" s="84"/>
      <c r="H81" s="22"/>
      <c r="I81" s="22"/>
      <c r="J81" s="22"/>
      <c r="K81" s="22"/>
      <c r="L81" s="22"/>
      <c r="M81" s="22"/>
      <c r="N81" s="82">
        <f t="shared" si="2"/>
        <v>0</v>
      </c>
      <c r="O81" s="74" t="e">
        <f>VLOOKUP(B81,EXPENSE!C:E,3,FALSE)</f>
        <v>#N/A</v>
      </c>
    </row>
    <row r="82" spans="2:15" ht="15" customHeight="1" x14ac:dyDescent="0.2">
      <c r="B82" s="17"/>
      <c r="C82" s="64"/>
      <c r="D82" s="80" t="e">
        <f>VLOOKUP(B82,EXPENSE!C:D,2,FALSE)</f>
        <v>#N/A</v>
      </c>
      <c r="E82" s="17"/>
      <c r="F82" s="126"/>
      <c r="G82" s="84"/>
      <c r="H82" s="22"/>
      <c r="I82" s="22"/>
      <c r="J82" s="22"/>
      <c r="K82" s="22"/>
      <c r="L82" s="22"/>
      <c r="M82" s="22"/>
      <c r="N82" s="82">
        <f t="shared" si="2"/>
        <v>0</v>
      </c>
      <c r="O82" s="74" t="e">
        <f>VLOOKUP(B82,EXPENSE!C:E,3,FALSE)</f>
        <v>#N/A</v>
      </c>
    </row>
    <row r="83" spans="2:15" ht="15" customHeight="1" x14ac:dyDescent="0.2">
      <c r="B83" s="17"/>
      <c r="C83" s="64"/>
      <c r="D83" s="80" t="e">
        <f>VLOOKUP(B83,EXPENSE!C:D,2,FALSE)</f>
        <v>#N/A</v>
      </c>
      <c r="E83" s="17"/>
      <c r="F83" s="126"/>
      <c r="G83" s="84"/>
      <c r="H83" s="22"/>
      <c r="I83" s="22"/>
      <c r="J83" s="22"/>
      <c r="K83" s="22"/>
      <c r="L83" s="22"/>
      <c r="M83" s="22"/>
      <c r="N83" s="82">
        <f t="shared" si="2"/>
        <v>0</v>
      </c>
      <c r="O83" s="74" t="e">
        <f>VLOOKUP(B83,EXPENSE!C:E,3,FALSE)</f>
        <v>#N/A</v>
      </c>
    </row>
    <row r="84" spans="2:15" ht="15" customHeight="1" x14ac:dyDescent="0.2">
      <c r="B84" s="17"/>
      <c r="C84" s="64"/>
      <c r="D84" s="80" t="e">
        <f>VLOOKUP(B84,EXPENSE!C:D,2,FALSE)</f>
        <v>#N/A</v>
      </c>
      <c r="E84" s="17"/>
      <c r="F84" s="126"/>
      <c r="G84" s="84"/>
      <c r="H84" s="22"/>
      <c r="I84" s="22"/>
      <c r="J84" s="22"/>
      <c r="K84" s="22"/>
      <c r="L84" s="22"/>
      <c r="M84" s="22"/>
      <c r="N84" s="82">
        <f t="shared" si="2"/>
        <v>0</v>
      </c>
      <c r="O84" s="74" t="e">
        <f>VLOOKUP(B84,EXPENSE!C:E,3,FALSE)</f>
        <v>#N/A</v>
      </c>
    </row>
    <row r="85" spans="2:15" ht="15" customHeight="1" x14ac:dyDescent="0.2">
      <c r="B85" s="17"/>
      <c r="C85" s="64"/>
      <c r="D85" s="80" t="e">
        <f>VLOOKUP(B85,EXPENSE!C:D,2,FALSE)</f>
        <v>#N/A</v>
      </c>
      <c r="E85" s="17"/>
      <c r="F85" s="126"/>
      <c r="G85" s="84"/>
      <c r="H85" s="22"/>
      <c r="I85" s="22"/>
      <c r="J85" s="22"/>
      <c r="K85" s="22"/>
      <c r="L85" s="22"/>
      <c r="M85" s="22"/>
      <c r="N85" s="82">
        <f t="shared" si="2"/>
        <v>0</v>
      </c>
      <c r="O85" s="74" t="e">
        <f>VLOOKUP(B85,EXPENSE!C:E,3,FALSE)</f>
        <v>#N/A</v>
      </c>
    </row>
    <row r="86" spans="2:15" ht="15" customHeight="1" x14ac:dyDescent="0.2">
      <c r="B86" s="17"/>
      <c r="C86" s="64"/>
      <c r="D86" s="80" t="e">
        <f>VLOOKUP(B86,EXPENSE!C:D,2,FALSE)</f>
        <v>#N/A</v>
      </c>
      <c r="E86" s="17"/>
      <c r="F86" s="126"/>
      <c r="G86" s="84"/>
      <c r="H86" s="22"/>
      <c r="I86" s="22"/>
      <c r="J86" s="22"/>
      <c r="K86" s="22"/>
      <c r="L86" s="22"/>
      <c r="M86" s="22"/>
      <c r="N86" s="82">
        <f t="shared" si="2"/>
        <v>0</v>
      </c>
      <c r="O86" s="74" t="e">
        <f>VLOOKUP(B86,EXPENSE!C:E,3,FALSE)</f>
        <v>#N/A</v>
      </c>
    </row>
    <row r="87" spans="2:15" ht="15" customHeight="1" x14ac:dyDescent="0.2">
      <c r="B87" s="17"/>
      <c r="C87" s="64"/>
      <c r="D87" s="80" t="e">
        <f>VLOOKUP(B87,EXPENSE!C:D,2,FALSE)</f>
        <v>#N/A</v>
      </c>
      <c r="E87" s="17"/>
      <c r="F87" s="126"/>
      <c r="G87" s="84"/>
      <c r="H87" s="22"/>
      <c r="I87" s="22"/>
      <c r="J87" s="22"/>
      <c r="K87" s="22"/>
      <c r="L87" s="22"/>
      <c r="M87" s="22"/>
      <c r="N87" s="82">
        <f t="shared" si="2"/>
        <v>0</v>
      </c>
      <c r="O87" s="74" t="e">
        <f>VLOOKUP(B87,EXPENSE!C:E,3,FALSE)</f>
        <v>#N/A</v>
      </c>
    </row>
    <row r="88" spans="2:15" ht="15" customHeight="1" x14ac:dyDescent="0.2">
      <c r="B88" s="17"/>
      <c r="C88" s="64"/>
      <c r="D88" s="80" t="e">
        <f>VLOOKUP(B88,EXPENSE!C:D,2,FALSE)</f>
        <v>#N/A</v>
      </c>
      <c r="E88" s="17"/>
      <c r="F88" s="126"/>
      <c r="G88" s="84"/>
      <c r="H88" s="22"/>
      <c r="I88" s="22"/>
      <c r="J88" s="22"/>
      <c r="K88" s="22"/>
      <c r="L88" s="22"/>
      <c r="M88" s="22"/>
      <c r="N88" s="82">
        <f t="shared" si="2"/>
        <v>0</v>
      </c>
      <c r="O88" s="74" t="e">
        <f>VLOOKUP(B88,EXPENSE!C:E,3,FALSE)</f>
        <v>#N/A</v>
      </c>
    </row>
    <row r="89" spans="2:15" ht="15" customHeight="1" x14ac:dyDescent="0.2">
      <c r="B89" s="17"/>
      <c r="C89" s="64"/>
      <c r="D89" s="80" t="e">
        <f>VLOOKUP(B89,EXPENSE!C:D,2,FALSE)</f>
        <v>#N/A</v>
      </c>
      <c r="E89" s="17"/>
      <c r="F89" s="126"/>
      <c r="G89" s="84"/>
      <c r="H89" s="22"/>
      <c r="I89" s="22"/>
      <c r="J89" s="22"/>
      <c r="K89" s="22"/>
      <c r="L89" s="22"/>
      <c r="M89" s="22"/>
      <c r="N89" s="82">
        <f t="shared" si="2"/>
        <v>0</v>
      </c>
      <c r="O89" s="74" t="e">
        <f>VLOOKUP(B89,EXPENSE!C:E,3,FALSE)</f>
        <v>#N/A</v>
      </c>
    </row>
    <row r="90" spans="2:15" ht="15" customHeight="1" x14ac:dyDescent="0.2">
      <c r="B90" s="17"/>
      <c r="C90" s="64"/>
      <c r="D90" s="80" t="e">
        <f>VLOOKUP(B90,EXPENSE!C:D,2,FALSE)</f>
        <v>#N/A</v>
      </c>
      <c r="E90" s="17"/>
      <c r="F90" s="126"/>
      <c r="G90" s="84"/>
      <c r="H90" s="22"/>
      <c r="I90" s="22"/>
      <c r="J90" s="22"/>
      <c r="K90" s="22"/>
      <c r="L90" s="22"/>
      <c r="M90" s="22"/>
      <c r="N90" s="82">
        <f t="shared" si="2"/>
        <v>0</v>
      </c>
      <c r="O90" s="74" t="e">
        <f>VLOOKUP(B90,EXPENSE!C:E,3,FALSE)</f>
        <v>#N/A</v>
      </c>
    </row>
    <row r="91" spans="2:15" ht="15" customHeight="1" x14ac:dyDescent="0.2">
      <c r="B91" s="17"/>
      <c r="C91" s="64"/>
      <c r="D91" s="80" t="e">
        <f>VLOOKUP(B91,EXPENSE!C:D,2,FALSE)</f>
        <v>#N/A</v>
      </c>
      <c r="E91" s="17"/>
      <c r="F91" s="126"/>
      <c r="G91" s="84"/>
      <c r="H91" s="22"/>
      <c r="I91" s="22"/>
      <c r="J91" s="22"/>
      <c r="K91" s="22"/>
      <c r="L91" s="22"/>
      <c r="M91" s="22"/>
      <c r="N91" s="82">
        <f t="shared" si="2"/>
        <v>0</v>
      </c>
      <c r="O91" s="74" t="e">
        <f>VLOOKUP(B91,EXPENSE!C:E,3,FALSE)</f>
        <v>#N/A</v>
      </c>
    </row>
    <row r="92" spans="2:15" ht="15" customHeight="1" x14ac:dyDescent="0.2">
      <c r="B92" s="17"/>
      <c r="C92" s="64"/>
      <c r="D92" s="80" t="e">
        <f>VLOOKUP(B92,EXPENSE!C:D,2,FALSE)</f>
        <v>#N/A</v>
      </c>
      <c r="E92" s="17"/>
      <c r="F92" s="126"/>
      <c r="G92" s="84"/>
      <c r="H92" s="22"/>
      <c r="I92" s="22"/>
      <c r="J92" s="22"/>
      <c r="K92" s="22"/>
      <c r="L92" s="22"/>
      <c r="M92" s="22"/>
      <c r="N92" s="82">
        <f t="shared" si="2"/>
        <v>0</v>
      </c>
      <c r="O92" s="74" t="e">
        <f>VLOOKUP(B92,EXPENSE!C:E,3,FALSE)</f>
        <v>#N/A</v>
      </c>
    </row>
    <row r="93" spans="2:15" ht="15" customHeight="1" x14ac:dyDescent="0.2">
      <c r="B93" s="17"/>
      <c r="C93" s="64"/>
      <c r="D93" s="80" t="e">
        <f>VLOOKUP(B93,EXPENSE!C:D,2,FALSE)</f>
        <v>#N/A</v>
      </c>
      <c r="E93" s="17"/>
      <c r="F93" s="126"/>
      <c r="G93" s="84"/>
      <c r="H93" s="22"/>
      <c r="I93" s="22"/>
      <c r="J93" s="22"/>
      <c r="K93" s="22"/>
      <c r="L93" s="22"/>
      <c r="M93" s="22"/>
      <c r="N93" s="82">
        <f t="shared" si="2"/>
        <v>0</v>
      </c>
      <c r="O93" s="74" t="e">
        <f>VLOOKUP(B93,EXPENSE!C:E,3,FALSE)</f>
        <v>#N/A</v>
      </c>
    </row>
    <row r="94" spans="2:15" ht="15" customHeight="1" x14ac:dyDescent="0.2">
      <c r="B94" s="17"/>
      <c r="C94" s="64"/>
      <c r="D94" s="80" t="e">
        <f>VLOOKUP(B94,EXPENSE!C:D,2,FALSE)</f>
        <v>#N/A</v>
      </c>
      <c r="E94" s="17"/>
      <c r="F94" s="126"/>
      <c r="G94" s="84"/>
      <c r="H94" s="22"/>
      <c r="I94" s="22"/>
      <c r="J94" s="22"/>
      <c r="K94" s="22"/>
      <c r="L94" s="22"/>
      <c r="M94" s="22"/>
      <c r="N94" s="82">
        <f t="shared" si="2"/>
        <v>0</v>
      </c>
      <c r="O94" s="74" t="e">
        <f>VLOOKUP(B94,EXPENSE!C:E,3,FALSE)</f>
        <v>#N/A</v>
      </c>
    </row>
    <row r="95" spans="2:15" ht="15" customHeight="1" x14ac:dyDescent="0.2">
      <c r="B95" s="17"/>
      <c r="C95" s="64"/>
      <c r="D95" s="80" t="e">
        <f>VLOOKUP(B95,EXPENSE!C:D,2,FALSE)</f>
        <v>#N/A</v>
      </c>
      <c r="E95" s="17"/>
      <c r="F95" s="126"/>
      <c r="G95" s="84"/>
      <c r="H95" s="22"/>
      <c r="I95" s="22"/>
      <c r="J95" s="22"/>
      <c r="K95" s="22"/>
      <c r="L95" s="22"/>
      <c r="M95" s="22"/>
      <c r="N95" s="82">
        <f t="shared" si="2"/>
        <v>0</v>
      </c>
      <c r="O95" s="74" t="e">
        <f>VLOOKUP(B95,EXPENSE!C:E,3,FALSE)</f>
        <v>#N/A</v>
      </c>
    </row>
    <row r="96" spans="2:15" ht="15" customHeight="1" x14ac:dyDescent="0.2">
      <c r="B96" s="17"/>
      <c r="C96" s="64"/>
      <c r="D96" s="80" t="e">
        <f>VLOOKUP(B96,EXPENSE!C:D,2,FALSE)</f>
        <v>#N/A</v>
      </c>
      <c r="E96" s="17"/>
      <c r="F96" s="126"/>
      <c r="G96" s="84"/>
      <c r="H96" s="22"/>
      <c r="I96" s="22"/>
      <c r="J96" s="22"/>
      <c r="K96" s="22"/>
      <c r="L96" s="22"/>
      <c r="M96" s="22"/>
      <c r="N96" s="82">
        <f t="shared" si="2"/>
        <v>0</v>
      </c>
      <c r="O96" s="74" t="e">
        <f>VLOOKUP(B96,EXPENSE!C:E,3,FALSE)</f>
        <v>#N/A</v>
      </c>
    </row>
    <row r="97" spans="2:15" ht="15" customHeight="1" x14ac:dyDescent="0.2">
      <c r="B97" s="17"/>
      <c r="C97" s="64"/>
      <c r="D97" s="80" t="e">
        <f>VLOOKUP(B97,EXPENSE!C:D,2,FALSE)</f>
        <v>#N/A</v>
      </c>
      <c r="E97" s="17"/>
      <c r="F97" s="126"/>
      <c r="G97" s="84"/>
      <c r="H97" s="22"/>
      <c r="I97" s="22"/>
      <c r="J97" s="22"/>
      <c r="K97" s="22"/>
      <c r="L97" s="22"/>
      <c r="M97" s="22"/>
      <c r="N97" s="82">
        <f t="shared" si="2"/>
        <v>0</v>
      </c>
      <c r="O97" s="74" t="e">
        <f>VLOOKUP(B97,EXPENSE!C:E,3,FALSE)</f>
        <v>#N/A</v>
      </c>
    </row>
    <row r="98" spans="2:15" ht="15" customHeight="1" x14ac:dyDescent="0.2">
      <c r="B98" s="17"/>
      <c r="C98" s="64"/>
      <c r="D98" s="80" t="e">
        <f>VLOOKUP(B98,EXPENSE!C:D,2,FALSE)</f>
        <v>#N/A</v>
      </c>
      <c r="E98" s="17"/>
      <c r="F98" s="126"/>
      <c r="G98" s="84"/>
      <c r="H98" s="22"/>
      <c r="I98" s="22"/>
      <c r="J98" s="22"/>
      <c r="K98" s="22"/>
      <c r="L98" s="22"/>
      <c r="M98" s="22"/>
      <c r="N98" s="82">
        <f t="shared" si="2"/>
        <v>0</v>
      </c>
      <c r="O98" s="74" t="e">
        <f>VLOOKUP(B98,EXPENSE!C:E,3,FALSE)</f>
        <v>#N/A</v>
      </c>
    </row>
    <row r="99" spans="2:15" ht="15" customHeight="1" x14ac:dyDescent="0.2">
      <c r="B99" s="17"/>
      <c r="C99" s="64"/>
      <c r="D99" s="80" t="e">
        <f>VLOOKUP(B99,EXPENSE!C:D,2,FALSE)</f>
        <v>#N/A</v>
      </c>
      <c r="E99" s="17"/>
      <c r="F99" s="126"/>
      <c r="G99" s="84"/>
      <c r="H99" s="22"/>
      <c r="I99" s="22"/>
      <c r="J99" s="22"/>
      <c r="K99" s="22"/>
      <c r="L99" s="22"/>
      <c r="M99" s="22"/>
      <c r="N99" s="82">
        <f t="shared" si="2"/>
        <v>0</v>
      </c>
      <c r="O99" s="74" t="e">
        <f>VLOOKUP(B99,EXPENSE!C:E,3,FALSE)</f>
        <v>#N/A</v>
      </c>
    </row>
    <row r="100" spans="2:15" ht="15" customHeight="1" x14ac:dyDescent="0.2">
      <c r="B100" s="17"/>
      <c r="C100" s="64"/>
      <c r="D100" s="80" t="e">
        <f>VLOOKUP(B100,EXPENSE!C:D,2,FALSE)</f>
        <v>#N/A</v>
      </c>
      <c r="E100" s="17"/>
      <c r="F100" s="126"/>
      <c r="G100" s="84"/>
      <c r="H100" s="22"/>
      <c r="I100" s="22"/>
      <c r="J100" s="22"/>
      <c r="K100" s="22"/>
      <c r="L100" s="22"/>
      <c r="M100" s="22"/>
      <c r="N100" s="82">
        <f t="shared" si="2"/>
        <v>0</v>
      </c>
      <c r="O100" s="74" t="e">
        <f>VLOOKUP(B100,EXPENSE!C:E,3,FALSE)</f>
        <v>#N/A</v>
      </c>
    </row>
    <row r="101" spans="2:15" ht="15" customHeight="1" x14ac:dyDescent="0.2">
      <c r="B101" s="17"/>
      <c r="C101" s="64"/>
      <c r="D101" s="80" t="e">
        <f>VLOOKUP(B101,EXPENSE!C:D,2,FALSE)</f>
        <v>#N/A</v>
      </c>
      <c r="E101" s="17"/>
      <c r="F101" s="126"/>
      <c r="G101" s="84"/>
      <c r="H101" s="22"/>
      <c r="I101" s="22"/>
      <c r="J101" s="22"/>
      <c r="K101" s="22"/>
      <c r="L101" s="22"/>
      <c r="M101" s="22"/>
      <c r="N101" s="82">
        <f t="shared" si="2"/>
        <v>0</v>
      </c>
      <c r="O101" s="74" t="e">
        <f>VLOOKUP(B101,EXPENSE!C:E,3,FALSE)</f>
        <v>#N/A</v>
      </c>
    </row>
    <row r="102" spans="2:15" ht="15" customHeight="1" x14ac:dyDescent="0.2">
      <c r="B102" s="17"/>
      <c r="C102" s="64"/>
      <c r="D102" s="80" t="e">
        <f>VLOOKUP(B102,EXPENSE!C:D,2,FALSE)</f>
        <v>#N/A</v>
      </c>
      <c r="E102" s="17"/>
      <c r="F102" s="126"/>
      <c r="G102" s="84"/>
      <c r="H102" s="22"/>
      <c r="I102" s="22"/>
      <c r="J102" s="22"/>
      <c r="K102" s="22"/>
      <c r="L102" s="22"/>
      <c r="M102" s="22"/>
      <c r="N102" s="82">
        <f t="shared" si="2"/>
        <v>0</v>
      </c>
      <c r="O102" s="74" t="e">
        <f>VLOOKUP(B102,EXPENSE!C:E,3,FALSE)</f>
        <v>#N/A</v>
      </c>
    </row>
    <row r="103" spans="2:15" ht="15" customHeight="1" x14ac:dyDescent="0.2">
      <c r="B103" s="17"/>
      <c r="C103" s="64"/>
      <c r="D103" s="80" t="e">
        <f>VLOOKUP(B103,EXPENSE!C:D,2,FALSE)</f>
        <v>#N/A</v>
      </c>
      <c r="E103" s="17"/>
      <c r="F103" s="126"/>
      <c r="G103" s="84"/>
      <c r="H103" s="22"/>
      <c r="I103" s="22"/>
      <c r="J103" s="22"/>
      <c r="K103" s="22"/>
      <c r="L103" s="22"/>
      <c r="M103" s="22"/>
      <c r="N103" s="82">
        <f t="shared" si="2"/>
        <v>0</v>
      </c>
      <c r="O103" s="74" t="e">
        <f>VLOOKUP(B103,EXPENSE!C:E,3,FALSE)</f>
        <v>#N/A</v>
      </c>
    </row>
    <row r="104" spans="2:15" ht="15" customHeight="1" x14ac:dyDescent="0.2">
      <c r="B104" s="17"/>
      <c r="C104" s="64"/>
      <c r="D104" s="80" t="e">
        <f>VLOOKUP(B104,EXPENSE!C:D,2,FALSE)</f>
        <v>#N/A</v>
      </c>
      <c r="E104" s="17"/>
      <c r="F104" s="126"/>
      <c r="G104" s="84"/>
      <c r="H104" s="22"/>
      <c r="I104" s="22"/>
      <c r="J104" s="22"/>
      <c r="K104" s="22"/>
      <c r="L104" s="22"/>
      <c r="M104" s="22"/>
      <c r="N104" s="82">
        <f t="shared" si="2"/>
        <v>0</v>
      </c>
      <c r="O104" s="74" t="e">
        <f>VLOOKUP(B104,EXPENSE!C:E,3,FALSE)</f>
        <v>#N/A</v>
      </c>
    </row>
    <row r="105" spans="2:15" ht="15" customHeight="1" x14ac:dyDescent="0.2">
      <c r="B105" s="17"/>
      <c r="C105" s="64"/>
      <c r="D105" s="80" t="e">
        <f>VLOOKUP(B105,EXPENSE!C:D,2,FALSE)</f>
        <v>#N/A</v>
      </c>
      <c r="E105" s="17"/>
      <c r="F105" s="126"/>
      <c r="G105" s="84"/>
      <c r="H105" s="22"/>
      <c r="I105" s="22"/>
      <c r="J105" s="22"/>
      <c r="K105" s="22"/>
      <c r="L105" s="22"/>
      <c r="M105" s="22"/>
      <c r="N105" s="82">
        <f t="shared" si="2"/>
        <v>0</v>
      </c>
      <c r="O105" s="74" t="e">
        <f>VLOOKUP(B105,EXPENSE!C:E,3,FALSE)</f>
        <v>#N/A</v>
      </c>
    </row>
    <row r="106" spans="2:15" ht="15" customHeight="1" x14ac:dyDescent="0.2">
      <c r="B106" s="17"/>
      <c r="C106" s="64"/>
      <c r="D106" s="80" t="e">
        <f>VLOOKUP(B106,EXPENSE!C:D,2,FALSE)</f>
        <v>#N/A</v>
      </c>
      <c r="E106" s="17"/>
      <c r="F106" s="126"/>
      <c r="G106" s="84"/>
      <c r="H106" s="22"/>
      <c r="I106" s="22"/>
      <c r="J106" s="22"/>
      <c r="K106" s="22"/>
      <c r="L106" s="22"/>
      <c r="M106" s="22"/>
      <c r="N106" s="82">
        <f t="shared" si="2"/>
        <v>0</v>
      </c>
      <c r="O106" s="74" t="e">
        <f>VLOOKUP(B106,EXPENSE!C:E,3,FALSE)</f>
        <v>#N/A</v>
      </c>
    </row>
    <row r="107" spans="2:15" ht="15" customHeight="1" x14ac:dyDescent="0.2">
      <c r="B107" s="17"/>
      <c r="C107" s="64"/>
      <c r="D107" s="80" t="e">
        <f>VLOOKUP(B107,EXPENSE!C:D,2,FALSE)</f>
        <v>#N/A</v>
      </c>
      <c r="E107" s="17"/>
      <c r="F107" s="126"/>
      <c r="G107" s="84"/>
      <c r="H107" s="22"/>
      <c r="I107" s="22"/>
      <c r="J107" s="22"/>
      <c r="K107" s="22"/>
      <c r="L107" s="22"/>
      <c r="M107" s="22"/>
      <c r="N107" s="82">
        <f t="shared" si="2"/>
        <v>0</v>
      </c>
      <c r="O107" s="74" t="e">
        <f>VLOOKUP(B107,EXPENSE!C:E,3,FALSE)</f>
        <v>#N/A</v>
      </c>
    </row>
    <row r="108" spans="2:15" ht="15" customHeight="1" x14ac:dyDescent="0.2">
      <c r="B108" s="17"/>
      <c r="C108" s="64"/>
      <c r="D108" s="80" t="e">
        <f>VLOOKUP(B108,EXPENSE!C:D,2,FALSE)</f>
        <v>#N/A</v>
      </c>
      <c r="E108" s="17"/>
      <c r="F108" s="126"/>
      <c r="G108" s="84"/>
      <c r="H108" s="22"/>
      <c r="I108" s="22"/>
      <c r="J108" s="22"/>
      <c r="K108" s="22"/>
      <c r="L108" s="22"/>
      <c r="M108" s="22"/>
      <c r="N108" s="82">
        <f t="shared" si="2"/>
        <v>0</v>
      </c>
      <c r="O108" s="74" t="e">
        <f>VLOOKUP(B108,EXPENSE!C:E,3,FALSE)</f>
        <v>#N/A</v>
      </c>
    </row>
    <row r="109" spans="2:15" ht="15" customHeight="1" x14ac:dyDescent="0.2">
      <c r="B109" s="17"/>
      <c r="C109" s="64"/>
      <c r="D109" s="80" t="e">
        <f>VLOOKUP(B109,EXPENSE!C:D,2,FALSE)</f>
        <v>#N/A</v>
      </c>
      <c r="E109" s="17"/>
      <c r="F109" s="126"/>
      <c r="G109" s="84"/>
      <c r="H109" s="22"/>
      <c r="I109" s="22"/>
      <c r="J109" s="22"/>
      <c r="K109" s="22"/>
      <c r="L109" s="22"/>
      <c r="M109" s="22"/>
      <c r="N109" s="82">
        <f t="shared" si="2"/>
        <v>0</v>
      </c>
      <c r="O109" s="74" t="e">
        <f>VLOOKUP(B109,EXPENSE!C:E,3,FALSE)</f>
        <v>#N/A</v>
      </c>
    </row>
    <row r="110" spans="2:15" ht="15" customHeight="1" x14ac:dyDescent="0.2">
      <c r="B110" s="17"/>
      <c r="C110" s="64"/>
      <c r="D110" s="80" t="e">
        <f>VLOOKUP(B110,EXPENSE!C:D,2,FALSE)</f>
        <v>#N/A</v>
      </c>
      <c r="E110" s="17"/>
      <c r="F110" s="126"/>
      <c r="G110" s="84"/>
      <c r="H110" s="22"/>
      <c r="I110" s="22"/>
      <c r="J110" s="22"/>
      <c r="K110" s="22"/>
      <c r="L110" s="22"/>
      <c r="M110" s="22"/>
      <c r="N110" s="82">
        <f t="shared" si="2"/>
        <v>0</v>
      </c>
      <c r="O110" s="74" t="e">
        <f>VLOOKUP(B110,EXPENSE!C:E,3,FALSE)</f>
        <v>#N/A</v>
      </c>
    </row>
    <row r="111" spans="2:15" ht="15" customHeight="1" x14ac:dyDescent="0.2">
      <c r="B111" s="17"/>
      <c r="C111" s="64"/>
      <c r="D111" s="80" t="e">
        <f>VLOOKUP(B111,EXPENSE!C:D,2,FALSE)</f>
        <v>#N/A</v>
      </c>
      <c r="E111" s="17"/>
      <c r="F111" s="126"/>
      <c r="G111" s="84"/>
      <c r="H111" s="22"/>
      <c r="I111" s="22"/>
      <c r="J111" s="22"/>
      <c r="K111" s="22"/>
      <c r="L111" s="22"/>
      <c r="M111" s="22"/>
      <c r="N111" s="82">
        <f t="shared" si="2"/>
        <v>0</v>
      </c>
      <c r="O111" s="74" t="e">
        <f>VLOOKUP(B111,EXPENSE!C:E,3,FALSE)</f>
        <v>#N/A</v>
      </c>
    </row>
    <row r="112" spans="2:15" ht="15" customHeight="1" x14ac:dyDescent="0.2">
      <c r="B112" s="17"/>
      <c r="C112" s="64"/>
      <c r="D112" s="80" t="e">
        <f>VLOOKUP(B112,EXPENSE!C:D,2,FALSE)</f>
        <v>#N/A</v>
      </c>
      <c r="E112" s="17"/>
      <c r="F112" s="126"/>
      <c r="G112" s="84"/>
      <c r="H112" s="22"/>
      <c r="I112" s="22"/>
      <c r="J112" s="22"/>
      <c r="K112" s="22"/>
      <c r="L112" s="22"/>
      <c r="M112" s="22"/>
      <c r="N112" s="82">
        <f t="shared" si="2"/>
        <v>0</v>
      </c>
      <c r="O112" s="74" t="e">
        <f>VLOOKUP(B112,EXPENSE!C:E,3,FALSE)</f>
        <v>#N/A</v>
      </c>
    </row>
    <row r="113" spans="2:15" ht="15" customHeight="1" x14ac:dyDescent="0.2">
      <c r="B113" s="17"/>
      <c r="C113" s="64"/>
      <c r="D113" s="80" t="e">
        <f>VLOOKUP(B113,EXPENSE!C:D,2,FALSE)</f>
        <v>#N/A</v>
      </c>
      <c r="E113" s="17"/>
      <c r="F113" s="126"/>
      <c r="G113" s="84"/>
      <c r="H113" s="22"/>
      <c r="I113" s="22"/>
      <c r="J113" s="22"/>
      <c r="K113" s="22"/>
      <c r="L113" s="22"/>
      <c r="M113" s="22"/>
      <c r="N113" s="82">
        <f t="shared" si="2"/>
        <v>0</v>
      </c>
      <c r="O113" s="74" t="e">
        <f>VLOOKUP(B113,EXPENSE!C:E,3,FALSE)</f>
        <v>#N/A</v>
      </c>
    </row>
    <row r="114" spans="2:15" ht="15" customHeight="1" x14ac:dyDescent="0.2">
      <c r="B114" s="17"/>
      <c r="C114" s="64"/>
      <c r="D114" s="80" t="e">
        <f>VLOOKUP(B114,EXPENSE!C:D,2,FALSE)</f>
        <v>#N/A</v>
      </c>
      <c r="E114" s="17"/>
      <c r="F114" s="126"/>
      <c r="G114" s="84"/>
      <c r="H114" s="22"/>
      <c r="I114" s="22"/>
      <c r="J114" s="22"/>
      <c r="K114" s="22"/>
      <c r="L114" s="22"/>
      <c r="M114" s="22"/>
      <c r="N114" s="82">
        <f t="shared" si="2"/>
        <v>0</v>
      </c>
      <c r="O114" s="74" t="e">
        <f>VLOOKUP(B114,EXPENSE!C:E,3,FALSE)</f>
        <v>#N/A</v>
      </c>
    </row>
    <row r="115" spans="2:15" ht="15" customHeight="1" x14ac:dyDescent="0.2">
      <c r="B115" s="17"/>
      <c r="C115" s="64"/>
      <c r="D115" s="80" t="e">
        <f>VLOOKUP(B115,EXPENSE!C:D,2,FALSE)</f>
        <v>#N/A</v>
      </c>
      <c r="E115" s="17"/>
      <c r="F115" s="126"/>
      <c r="G115" s="84"/>
      <c r="H115" s="22"/>
      <c r="I115" s="22"/>
      <c r="J115" s="22"/>
      <c r="K115" s="22"/>
      <c r="L115" s="22"/>
      <c r="M115" s="22"/>
      <c r="N115" s="82">
        <f t="shared" si="2"/>
        <v>0</v>
      </c>
      <c r="O115" s="74" t="e">
        <f>VLOOKUP(B115,EXPENSE!C:E,3,FALSE)</f>
        <v>#N/A</v>
      </c>
    </row>
    <row r="116" spans="2:15" ht="15" customHeight="1" x14ac:dyDescent="0.2">
      <c r="B116" s="17"/>
      <c r="C116" s="64"/>
      <c r="D116" s="80" t="e">
        <f>VLOOKUP(B116,EXPENSE!C:D,2,FALSE)</f>
        <v>#N/A</v>
      </c>
      <c r="E116" s="17"/>
      <c r="F116" s="126"/>
      <c r="G116" s="84"/>
      <c r="H116" s="22"/>
      <c r="I116" s="22"/>
      <c r="J116" s="22"/>
      <c r="K116" s="22"/>
      <c r="L116" s="22"/>
      <c r="M116" s="22"/>
      <c r="N116" s="82">
        <f t="shared" si="2"/>
        <v>0</v>
      </c>
      <c r="O116" s="74" t="e">
        <f>VLOOKUP(B116,EXPENSE!C:E,3,FALSE)</f>
        <v>#N/A</v>
      </c>
    </row>
    <row r="117" spans="2:15" ht="15" customHeight="1" x14ac:dyDescent="0.2">
      <c r="B117" s="17"/>
      <c r="C117" s="64"/>
      <c r="D117" s="80" t="e">
        <f>VLOOKUP(B117,EXPENSE!C:D,2,FALSE)</f>
        <v>#N/A</v>
      </c>
      <c r="E117" s="17"/>
      <c r="F117" s="126"/>
      <c r="G117" s="84"/>
      <c r="H117" s="22"/>
      <c r="I117" s="22"/>
      <c r="J117" s="22"/>
      <c r="K117" s="22"/>
      <c r="L117" s="22"/>
      <c r="M117" s="22"/>
      <c r="N117" s="82">
        <f t="shared" si="2"/>
        <v>0</v>
      </c>
      <c r="O117" s="74" t="e">
        <f>VLOOKUP(B117,EXPENSE!C:E,3,FALSE)</f>
        <v>#N/A</v>
      </c>
    </row>
    <row r="118" spans="2:15" ht="15" customHeight="1" x14ac:dyDescent="0.2">
      <c r="B118" s="17"/>
      <c r="C118" s="64"/>
      <c r="D118" s="80" t="e">
        <f>VLOOKUP(B118,EXPENSE!C:D,2,FALSE)</f>
        <v>#N/A</v>
      </c>
      <c r="E118" s="17"/>
      <c r="F118" s="126"/>
      <c r="G118" s="84"/>
      <c r="H118" s="22"/>
      <c r="I118" s="22"/>
      <c r="J118" s="22"/>
      <c r="K118" s="22"/>
      <c r="L118" s="22"/>
      <c r="M118" s="22"/>
      <c r="N118" s="82">
        <f t="shared" si="2"/>
        <v>0</v>
      </c>
      <c r="O118" s="74" t="e">
        <f>VLOOKUP(B118,EXPENSE!C:E,3,FALSE)</f>
        <v>#N/A</v>
      </c>
    </row>
    <row r="119" spans="2:15" ht="15" customHeight="1" x14ac:dyDescent="0.2">
      <c r="B119" s="17"/>
      <c r="C119" s="64"/>
      <c r="D119" s="80" t="e">
        <f>VLOOKUP(B119,EXPENSE!C:D,2,FALSE)</f>
        <v>#N/A</v>
      </c>
      <c r="E119" s="17"/>
      <c r="F119" s="126"/>
      <c r="G119" s="84"/>
      <c r="H119" s="22"/>
      <c r="I119" s="22"/>
      <c r="J119" s="22"/>
      <c r="K119" s="22"/>
      <c r="L119" s="22"/>
      <c r="M119" s="22"/>
      <c r="N119" s="82">
        <f t="shared" si="2"/>
        <v>0</v>
      </c>
      <c r="O119" s="74" t="e">
        <f>VLOOKUP(B119,EXPENSE!C:E,3,FALSE)</f>
        <v>#N/A</v>
      </c>
    </row>
    <row r="120" spans="2:15" ht="15" customHeight="1" x14ac:dyDescent="0.2">
      <c r="B120" s="17"/>
      <c r="C120" s="64"/>
      <c r="D120" s="80" t="e">
        <f>VLOOKUP(B120,EXPENSE!C:D,2,FALSE)</f>
        <v>#N/A</v>
      </c>
      <c r="E120" s="17"/>
      <c r="F120" s="126"/>
      <c r="G120" s="84"/>
      <c r="H120" s="22"/>
      <c r="I120" s="22"/>
      <c r="J120" s="22"/>
      <c r="K120" s="22"/>
      <c r="L120" s="22"/>
      <c r="M120" s="22"/>
      <c r="N120" s="82">
        <f t="shared" si="2"/>
        <v>0</v>
      </c>
      <c r="O120" s="74" t="e">
        <f>VLOOKUP(B120,EXPENSE!C:E,3,FALSE)</f>
        <v>#N/A</v>
      </c>
    </row>
    <row r="121" spans="2:15" ht="15" customHeight="1" x14ac:dyDescent="0.2">
      <c r="B121" s="17"/>
      <c r="C121" s="64"/>
      <c r="D121" s="80" t="e">
        <f>VLOOKUP(B121,EXPENSE!C:D,2,FALSE)</f>
        <v>#N/A</v>
      </c>
      <c r="E121" s="17"/>
      <c r="F121" s="126"/>
      <c r="G121" s="84"/>
      <c r="H121" s="22"/>
      <c r="I121" s="22"/>
      <c r="J121" s="22"/>
      <c r="K121" s="22"/>
      <c r="L121" s="22"/>
      <c r="M121" s="22"/>
      <c r="N121" s="82">
        <f t="shared" si="2"/>
        <v>0</v>
      </c>
      <c r="O121" s="74" t="e">
        <f>VLOOKUP(B121,EXPENSE!C:E,3,FALSE)</f>
        <v>#N/A</v>
      </c>
    </row>
    <row r="122" spans="2:15" ht="15" customHeight="1" x14ac:dyDescent="0.2">
      <c r="B122" s="17"/>
      <c r="C122" s="64"/>
      <c r="D122" s="80" t="e">
        <f>VLOOKUP(B122,EXPENSE!C:D,2,FALSE)</f>
        <v>#N/A</v>
      </c>
      <c r="E122" s="17"/>
      <c r="F122" s="126"/>
      <c r="G122" s="84"/>
      <c r="H122" s="22"/>
      <c r="I122" s="22"/>
      <c r="J122" s="22"/>
      <c r="K122" s="22"/>
      <c r="L122" s="22"/>
      <c r="M122" s="22"/>
      <c r="N122" s="82">
        <f t="shared" si="2"/>
        <v>0</v>
      </c>
      <c r="O122" s="74" t="e">
        <f>VLOOKUP(B122,EXPENSE!C:E,3,FALSE)</f>
        <v>#N/A</v>
      </c>
    </row>
    <row r="123" spans="2:15" ht="15" customHeight="1" x14ac:dyDescent="0.2">
      <c r="B123" s="17"/>
      <c r="C123" s="64"/>
      <c r="D123" s="80" t="e">
        <f>VLOOKUP(B123,EXPENSE!C:D,2,FALSE)</f>
        <v>#N/A</v>
      </c>
      <c r="E123" s="17"/>
      <c r="F123" s="126"/>
      <c r="G123" s="84"/>
      <c r="H123" s="22"/>
      <c r="I123" s="22"/>
      <c r="J123" s="22"/>
      <c r="K123" s="22"/>
      <c r="L123" s="22"/>
      <c r="M123" s="22"/>
      <c r="N123" s="82">
        <f t="shared" si="2"/>
        <v>0</v>
      </c>
      <c r="O123" s="74" t="e">
        <f>VLOOKUP(B123,EXPENSE!C:E,3,FALSE)</f>
        <v>#N/A</v>
      </c>
    </row>
    <row r="124" spans="2:15" ht="15" customHeight="1" x14ac:dyDescent="0.2">
      <c r="B124" s="17"/>
      <c r="C124" s="64"/>
      <c r="D124" s="80" t="e">
        <f>VLOOKUP(B124,EXPENSE!C:D,2,FALSE)</f>
        <v>#N/A</v>
      </c>
      <c r="E124" s="17"/>
      <c r="F124" s="126"/>
      <c r="G124" s="84"/>
      <c r="H124" s="22"/>
      <c r="I124" s="22"/>
      <c r="J124" s="22"/>
      <c r="K124" s="22"/>
      <c r="L124" s="22"/>
      <c r="M124" s="22"/>
      <c r="N124" s="82">
        <f t="shared" si="2"/>
        <v>0</v>
      </c>
      <c r="O124" s="74" t="e">
        <f>VLOOKUP(B124,EXPENSE!C:E,3,FALSE)</f>
        <v>#N/A</v>
      </c>
    </row>
    <row r="125" spans="2:15" ht="15" customHeight="1" x14ac:dyDescent="0.2">
      <c r="B125" s="17"/>
      <c r="C125" s="64"/>
      <c r="D125" s="80" t="e">
        <f>VLOOKUP(B125,EXPENSE!C:D,2,FALSE)</f>
        <v>#N/A</v>
      </c>
      <c r="E125" s="17"/>
      <c r="F125" s="126"/>
      <c r="G125" s="84"/>
      <c r="H125" s="22"/>
      <c r="I125" s="22"/>
      <c r="J125" s="22"/>
      <c r="K125" s="22"/>
      <c r="L125" s="22"/>
      <c r="M125" s="22"/>
      <c r="N125" s="82">
        <f t="shared" si="2"/>
        <v>0</v>
      </c>
      <c r="O125" s="74" t="e">
        <f>VLOOKUP(B125,EXPENSE!C:E,3,FALSE)</f>
        <v>#N/A</v>
      </c>
    </row>
    <row r="126" spans="2:15" ht="15" customHeight="1" x14ac:dyDescent="0.2">
      <c r="B126" s="17"/>
      <c r="C126" s="64"/>
      <c r="D126" s="80" t="e">
        <f>VLOOKUP(B126,EXPENSE!C:D,2,FALSE)</f>
        <v>#N/A</v>
      </c>
      <c r="E126" s="17"/>
      <c r="F126" s="126"/>
      <c r="G126" s="84"/>
      <c r="H126" s="22"/>
      <c r="I126" s="22"/>
      <c r="J126" s="22"/>
      <c r="K126" s="22"/>
      <c r="L126" s="22"/>
      <c r="M126" s="22"/>
      <c r="N126" s="82">
        <f t="shared" si="2"/>
        <v>0</v>
      </c>
      <c r="O126" s="74" t="e">
        <f>VLOOKUP(B126,EXPENSE!C:E,3,FALSE)</f>
        <v>#N/A</v>
      </c>
    </row>
    <row r="127" spans="2:15" ht="15" customHeight="1" x14ac:dyDescent="0.2">
      <c r="B127" s="17"/>
      <c r="C127" s="64"/>
      <c r="D127" s="80" t="e">
        <f>VLOOKUP(B127,EXPENSE!C:D,2,FALSE)</f>
        <v>#N/A</v>
      </c>
      <c r="E127" s="17"/>
      <c r="F127" s="126"/>
      <c r="G127" s="84"/>
      <c r="H127" s="22"/>
      <c r="I127" s="22"/>
      <c r="J127" s="22"/>
      <c r="K127" s="22"/>
      <c r="L127" s="22"/>
      <c r="M127" s="22"/>
      <c r="N127" s="82">
        <f t="shared" si="2"/>
        <v>0</v>
      </c>
      <c r="O127" s="74" t="e">
        <f>VLOOKUP(B127,EXPENSE!C:E,3,FALSE)</f>
        <v>#N/A</v>
      </c>
    </row>
    <row r="128" spans="2:15" ht="15" customHeight="1" x14ac:dyDescent="0.2">
      <c r="B128" s="17"/>
      <c r="C128" s="64"/>
      <c r="D128" s="80" t="e">
        <f>VLOOKUP(B128,EXPENSE!C:D,2,FALSE)</f>
        <v>#N/A</v>
      </c>
      <c r="E128" s="17"/>
      <c r="F128" s="126"/>
      <c r="G128" s="84"/>
      <c r="H128" s="22"/>
      <c r="I128" s="22"/>
      <c r="J128" s="22"/>
      <c r="K128" s="22"/>
      <c r="L128" s="22"/>
      <c r="M128" s="22"/>
      <c r="N128" s="82">
        <f t="shared" si="2"/>
        <v>0</v>
      </c>
      <c r="O128" s="74" t="e">
        <f>VLOOKUP(B128,EXPENSE!C:E,3,FALSE)</f>
        <v>#N/A</v>
      </c>
    </row>
    <row r="129" spans="2:15" ht="15" customHeight="1" x14ac:dyDescent="0.2">
      <c r="B129" s="17"/>
      <c r="C129" s="64"/>
      <c r="D129" s="80" t="e">
        <f>VLOOKUP(B129,EXPENSE!C:D,2,FALSE)</f>
        <v>#N/A</v>
      </c>
      <c r="E129" s="17"/>
      <c r="F129" s="126"/>
      <c r="G129" s="84"/>
      <c r="H129" s="22"/>
      <c r="I129" s="22"/>
      <c r="J129" s="22"/>
      <c r="K129" s="22"/>
      <c r="L129" s="22"/>
      <c r="M129" s="22"/>
      <c r="N129" s="82">
        <f t="shared" si="2"/>
        <v>0</v>
      </c>
      <c r="O129" s="74" t="e">
        <f>VLOOKUP(B129,EXPENSE!C:E,3,FALSE)</f>
        <v>#N/A</v>
      </c>
    </row>
    <row r="130" spans="2:15" ht="15" customHeight="1" x14ac:dyDescent="0.2">
      <c r="B130" s="17"/>
      <c r="C130" s="64"/>
      <c r="D130" s="80" t="e">
        <f>VLOOKUP(B130,EXPENSE!C:D,2,FALSE)</f>
        <v>#N/A</v>
      </c>
      <c r="E130" s="17"/>
      <c r="F130" s="126"/>
      <c r="G130" s="84"/>
      <c r="H130" s="22"/>
      <c r="I130" s="22"/>
      <c r="J130" s="22"/>
      <c r="K130" s="22"/>
      <c r="L130" s="22"/>
      <c r="M130" s="22"/>
      <c r="N130" s="82">
        <f t="shared" si="2"/>
        <v>0</v>
      </c>
      <c r="O130" s="74" t="e">
        <f>VLOOKUP(B130,EXPENSE!C:E,3,FALSE)</f>
        <v>#N/A</v>
      </c>
    </row>
    <row r="131" spans="2:15" ht="15" customHeight="1" x14ac:dyDescent="0.2">
      <c r="B131" s="17"/>
      <c r="C131" s="64"/>
      <c r="D131" s="80" t="e">
        <f>VLOOKUP(B131,EXPENSE!C:D,2,FALSE)</f>
        <v>#N/A</v>
      </c>
      <c r="E131" s="17"/>
      <c r="F131" s="126"/>
      <c r="G131" s="84"/>
      <c r="H131" s="22"/>
      <c r="I131" s="22"/>
      <c r="J131" s="22"/>
      <c r="K131" s="22"/>
      <c r="L131" s="22"/>
      <c r="M131" s="22"/>
      <c r="N131" s="82">
        <f t="shared" si="2"/>
        <v>0</v>
      </c>
      <c r="O131" s="74" t="e">
        <f>VLOOKUP(B131,EXPENSE!C:E,3,FALSE)</f>
        <v>#N/A</v>
      </c>
    </row>
    <row r="132" spans="2:15" ht="15" customHeight="1" x14ac:dyDescent="0.2">
      <c r="B132" s="17"/>
      <c r="C132" s="64"/>
      <c r="D132" s="80" t="e">
        <f>VLOOKUP(B132,EXPENSE!C:D,2,FALSE)</f>
        <v>#N/A</v>
      </c>
      <c r="E132" s="17"/>
      <c r="F132" s="126"/>
      <c r="G132" s="84"/>
      <c r="H132" s="22"/>
      <c r="I132" s="22"/>
      <c r="J132" s="22"/>
      <c r="K132" s="22"/>
      <c r="L132" s="22"/>
      <c r="M132" s="22"/>
      <c r="N132" s="82">
        <f t="shared" si="2"/>
        <v>0</v>
      </c>
      <c r="O132" s="74" t="e">
        <f>VLOOKUP(B132,EXPENSE!C:E,3,FALSE)</f>
        <v>#N/A</v>
      </c>
    </row>
    <row r="133" spans="2:15" ht="15" customHeight="1" x14ac:dyDescent="0.2">
      <c r="B133" s="17"/>
      <c r="C133" s="64"/>
      <c r="D133" s="80" t="e">
        <f>VLOOKUP(B133,EXPENSE!C:D,2,FALSE)</f>
        <v>#N/A</v>
      </c>
      <c r="E133" s="17"/>
      <c r="F133" s="126"/>
      <c r="G133" s="84"/>
      <c r="H133" s="22"/>
      <c r="I133" s="22"/>
      <c r="J133" s="22"/>
      <c r="K133" s="22"/>
      <c r="L133" s="22"/>
      <c r="M133" s="22"/>
      <c r="N133" s="82">
        <f t="shared" si="2"/>
        <v>0</v>
      </c>
      <c r="O133" s="74" t="e">
        <f>VLOOKUP(B133,EXPENSE!C:E,3,FALSE)</f>
        <v>#N/A</v>
      </c>
    </row>
    <row r="134" spans="2:15" ht="15" customHeight="1" x14ac:dyDescent="0.2">
      <c r="B134" s="17"/>
      <c r="C134" s="64"/>
      <c r="D134" s="80" t="e">
        <f>VLOOKUP(B134,EXPENSE!C:D,2,FALSE)</f>
        <v>#N/A</v>
      </c>
      <c r="E134" s="17"/>
      <c r="F134" s="126"/>
      <c r="G134" s="84"/>
      <c r="H134" s="22"/>
      <c r="I134" s="22"/>
      <c r="J134" s="22"/>
      <c r="K134" s="22"/>
      <c r="L134" s="22"/>
      <c r="M134" s="22"/>
      <c r="N134" s="82">
        <f t="shared" si="2"/>
        <v>0</v>
      </c>
      <c r="O134" s="74" t="e">
        <f>VLOOKUP(B134,EXPENSE!C:E,3,FALSE)</f>
        <v>#N/A</v>
      </c>
    </row>
    <row r="135" spans="2:15" ht="15" customHeight="1" x14ac:dyDescent="0.2">
      <c r="B135" s="17"/>
      <c r="C135" s="64"/>
      <c r="D135" s="80" t="e">
        <f>VLOOKUP(B135,EXPENSE!C:D,2,FALSE)</f>
        <v>#N/A</v>
      </c>
      <c r="E135" s="17"/>
      <c r="F135" s="126"/>
      <c r="G135" s="84"/>
      <c r="H135" s="22"/>
      <c r="I135" s="22"/>
      <c r="J135" s="22"/>
      <c r="K135" s="22"/>
      <c r="L135" s="22"/>
      <c r="M135" s="22"/>
      <c r="N135" s="82">
        <f t="shared" si="2"/>
        <v>0</v>
      </c>
      <c r="O135" s="74" t="e">
        <f>VLOOKUP(B135,EXPENSE!C:E,3,FALSE)</f>
        <v>#N/A</v>
      </c>
    </row>
    <row r="136" spans="2:15" ht="15" customHeight="1" x14ac:dyDescent="0.2">
      <c r="B136" s="17"/>
      <c r="C136" s="64"/>
      <c r="D136" s="80" t="e">
        <f>VLOOKUP(B136,EXPENSE!C:D,2,FALSE)</f>
        <v>#N/A</v>
      </c>
      <c r="E136" s="17"/>
      <c r="F136" s="126"/>
      <c r="G136" s="84"/>
      <c r="H136" s="22"/>
      <c r="I136" s="22"/>
      <c r="J136" s="22"/>
      <c r="K136" s="22"/>
      <c r="L136" s="22"/>
      <c r="M136" s="22"/>
      <c r="N136" s="82">
        <f t="shared" si="2"/>
        <v>0</v>
      </c>
      <c r="O136" s="74" t="e">
        <f>VLOOKUP(B136,EXPENSE!C:E,3,FALSE)</f>
        <v>#N/A</v>
      </c>
    </row>
    <row r="137" spans="2:15" ht="15" customHeight="1" x14ac:dyDescent="0.2">
      <c r="B137" s="17"/>
      <c r="C137" s="64"/>
      <c r="D137" s="80" t="e">
        <f>VLOOKUP(B137,EXPENSE!C:D,2,FALSE)</f>
        <v>#N/A</v>
      </c>
      <c r="E137" s="17"/>
      <c r="F137" s="126"/>
      <c r="G137" s="84"/>
      <c r="H137" s="22"/>
      <c r="I137" s="22"/>
      <c r="J137" s="22"/>
      <c r="K137" s="22"/>
      <c r="L137" s="22"/>
      <c r="M137" s="22"/>
      <c r="N137" s="82">
        <f t="shared" si="2"/>
        <v>0</v>
      </c>
      <c r="O137" s="74" t="e">
        <f>VLOOKUP(B137,EXPENSE!C:E,3,FALSE)</f>
        <v>#N/A</v>
      </c>
    </row>
    <row r="138" spans="2:15" ht="15" customHeight="1" x14ac:dyDescent="0.2">
      <c r="B138" s="17"/>
      <c r="C138" s="64"/>
      <c r="D138" s="80" t="e">
        <f>VLOOKUP(B138,EXPENSE!C:D,2,FALSE)</f>
        <v>#N/A</v>
      </c>
      <c r="E138" s="17"/>
      <c r="F138" s="126"/>
      <c r="G138" s="84"/>
      <c r="H138" s="22"/>
      <c r="I138" s="22"/>
      <c r="J138" s="22"/>
      <c r="K138" s="22"/>
      <c r="L138" s="22"/>
      <c r="M138" s="22"/>
      <c r="N138" s="82">
        <f t="shared" si="2"/>
        <v>0</v>
      </c>
      <c r="O138" s="74" t="e">
        <f>VLOOKUP(B138,EXPENSE!C:E,3,FALSE)</f>
        <v>#N/A</v>
      </c>
    </row>
    <row r="139" spans="2:15" ht="15" customHeight="1" x14ac:dyDescent="0.2">
      <c r="B139" s="17"/>
      <c r="C139" s="64"/>
      <c r="D139" s="80" t="e">
        <f>VLOOKUP(B139,EXPENSE!C:D,2,FALSE)</f>
        <v>#N/A</v>
      </c>
      <c r="E139" s="17"/>
      <c r="F139" s="126"/>
      <c r="G139" s="84"/>
      <c r="H139" s="22"/>
      <c r="I139" s="22"/>
      <c r="J139" s="22"/>
      <c r="K139" s="22"/>
      <c r="L139" s="22"/>
      <c r="M139" s="22"/>
      <c r="N139" s="82">
        <f t="shared" si="2"/>
        <v>0</v>
      </c>
      <c r="O139" s="74" t="e">
        <f>VLOOKUP(B139,EXPENSE!C:E,3,FALSE)</f>
        <v>#N/A</v>
      </c>
    </row>
    <row r="140" spans="2:15" ht="15" customHeight="1" x14ac:dyDescent="0.2">
      <c r="B140" s="17"/>
      <c r="C140" s="64"/>
      <c r="D140" s="80" t="e">
        <f>VLOOKUP(B140,EXPENSE!C:D,2,FALSE)</f>
        <v>#N/A</v>
      </c>
      <c r="E140" s="17"/>
      <c r="F140" s="126"/>
      <c r="G140" s="84"/>
      <c r="H140" s="22"/>
      <c r="I140" s="22"/>
      <c r="J140" s="22"/>
      <c r="K140" s="22"/>
      <c r="L140" s="22"/>
      <c r="M140" s="22"/>
      <c r="N140" s="82">
        <f t="shared" si="2"/>
        <v>0</v>
      </c>
      <c r="O140" s="74" t="e">
        <f>VLOOKUP(B140,EXPENSE!C:E,3,FALSE)</f>
        <v>#N/A</v>
      </c>
    </row>
    <row r="141" spans="2:15" ht="15" customHeight="1" x14ac:dyDescent="0.2">
      <c r="B141" s="17"/>
      <c r="C141" s="64"/>
      <c r="D141" s="80" t="e">
        <f>VLOOKUP(B141,EXPENSE!C:D,2,FALSE)</f>
        <v>#N/A</v>
      </c>
      <c r="E141" s="17"/>
      <c r="F141" s="126"/>
      <c r="G141" s="84"/>
      <c r="H141" s="22"/>
      <c r="I141" s="22"/>
      <c r="J141" s="22"/>
      <c r="K141" s="22"/>
      <c r="L141" s="22"/>
      <c r="M141" s="22"/>
      <c r="N141" s="82">
        <f t="shared" si="2"/>
        <v>0</v>
      </c>
      <c r="O141" s="74" t="e">
        <f>VLOOKUP(B141,EXPENSE!C:E,3,FALSE)</f>
        <v>#N/A</v>
      </c>
    </row>
    <row r="142" spans="2:15" ht="15" customHeight="1" x14ac:dyDescent="0.2">
      <c r="B142" s="17"/>
      <c r="C142" s="64"/>
      <c r="D142" s="80" t="e">
        <f>VLOOKUP(B142,EXPENSE!C:D,2,FALSE)</f>
        <v>#N/A</v>
      </c>
      <c r="E142" s="17"/>
      <c r="F142" s="126"/>
      <c r="G142" s="84"/>
      <c r="H142" s="22"/>
      <c r="I142" s="22"/>
      <c r="J142" s="22"/>
      <c r="K142" s="22"/>
      <c r="L142" s="22"/>
      <c r="M142" s="22"/>
      <c r="N142" s="82">
        <f t="shared" si="2"/>
        <v>0</v>
      </c>
      <c r="O142" s="74" t="e">
        <f>VLOOKUP(B142,EXPENSE!C:E,3,FALSE)</f>
        <v>#N/A</v>
      </c>
    </row>
    <row r="143" spans="2:15" ht="15" customHeight="1" x14ac:dyDescent="0.2">
      <c r="B143" s="17"/>
      <c r="C143" s="64"/>
      <c r="D143" s="80" t="e">
        <f>VLOOKUP(B143,EXPENSE!C:D,2,FALSE)</f>
        <v>#N/A</v>
      </c>
      <c r="E143" s="17"/>
      <c r="F143" s="126"/>
      <c r="G143" s="84"/>
      <c r="H143" s="22"/>
      <c r="I143" s="22"/>
      <c r="J143" s="22"/>
      <c r="K143" s="22"/>
      <c r="L143" s="22"/>
      <c r="M143" s="22"/>
      <c r="N143" s="82">
        <f t="shared" si="2"/>
        <v>0</v>
      </c>
      <c r="O143" s="74" t="e">
        <f>VLOOKUP(B143,EXPENSE!C:E,3,FALSE)</f>
        <v>#N/A</v>
      </c>
    </row>
    <row r="144" spans="2:15" ht="15" customHeight="1" x14ac:dyDescent="0.2">
      <c r="B144" s="17"/>
      <c r="C144" s="64"/>
      <c r="D144" s="80" t="e">
        <f>VLOOKUP(B144,EXPENSE!C:D,2,FALSE)</f>
        <v>#N/A</v>
      </c>
      <c r="E144" s="17"/>
      <c r="F144" s="126"/>
      <c r="G144" s="84"/>
      <c r="H144" s="22"/>
      <c r="I144" s="22"/>
      <c r="J144" s="22"/>
      <c r="K144" s="22"/>
      <c r="L144" s="22"/>
      <c r="M144" s="22"/>
      <c r="N144" s="82">
        <f t="shared" ref="N144:N202" si="3">SUM(H144:M144)</f>
        <v>0</v>
      </c>
      <c r="O144" s="74" t="e">
        <f>VLOOKUP(B144,EXPENSE!C:E,3,FALSE)</f>
        <v>#N/A</v>
      </c>
    </row>
    <row r="145" spans="2:15" ht="15" customHeight="1" x14ac:dyDescent="0.2">
      <c r="B145" s="17"/>
      <c r="C145" s="64"/>
      <c r="D145" s="80" t="e">
        <f>VLOOKUP(B145,EXPENSE!C:D,2,FALSE)</f>
        <v>#N/A</v>
      </c>
      <c r="E145" s="17"/>
      <c r="F145" s="126"/>
      <c r="G145" s="84"/>
      <c r="H145" s="22"/>
      <c r="I145" s="22"/>
      <c r="J145" s="22"/>
      <c r="K145" s="22"/>
      <c r="L145" s="22"/>
      <c r="M145" s="22"/>
      <c r="N145" s="82">
        <f t="shared" si="3"/>
        <v>0</v>
      </c>
      <c r="O145" s="74" t="e">
        <f>VLOOKUP(B145,EXPENSE!C:E,3,FALSE)</f>
        <v>#N/A</v>
      </c>
    </row>
    <row r="146" spans="2:15" ht="15" customHeight="1" x14ac:dyDescent="0.2">
      <c r="B146" s="17"/>
      <c r="C146" s="64"/>
      <c r="D146" s="80" t="e">
        <f>VLOOKUP(B146,EXPENSE!C:D,2,FALSE)</f>
        <v>#N/A</v>
      </c>
      <c r="E146" s="17"/>
      <c r="F146" s="126"/>
      <c r="G146" s="84"/>
      <c r="H146" s="22"/>
      <c r="I146" s="22"/>
      <c r="J146" s="22"/>
      <c r="K146" s="22"/>
      <c r="L146" s="22"/>
      <c r="M146" s="22"/>
      <c r="N146" s="82">
        <f t="shared" si="3"/>
        <v>0</v>
      </c>
      <c r="O146" s="74" t="e">
        <f>VLOOKUP(B146,EXPENSE!C:E,3,FALSE)</f>
        <v>#N/A</v>
      </c>
    </row>
    <row r="147" spans="2:15" ht="15" customHeight="1" x14ac:dyDescent="0.2">
      <c r="B147" s="17"/>
      <c r="C147" s="64"/>
      <c r="D147" s="80" t="e">
        <f>VLOOKUP(B147,EXPENSE!C:D,2,FALSE)</f>
        <v>#N/A</v>
      </c>
      <c r="E147" s="17"/>
      <c r="F147" s="126"/>
      <c r="G147" s="84"/>
      <c r="H147" s="22"/>
      <c r="I147" s="22"/>
      <c r="J147" s="22"/>
      <c r="K147" s="22"/>
      <c r="L147" s="22"/>
      <c r="M147" s="22"/>
      <c r="N147" s="82">
        <f t="shared" si="3"/>
        <v>0</v>
      </c>
      <c r="O147" s="74" t="e">
        <f>VLOOKUP(B147,EXPENSE!C:E,3,FALSE)</f>
        <v>#N/A</v>
      </c>
    </row>
    <row r="148" spans="2:15" ht="15" customHeight="1" x14ac:dyDescent="0.2">
      <c r="B148" s="17"/>
      <c r="C148" s="64"/>
      <c r="D148" s="80" t="e">
        <f>VLOOKUP(B148,EXPENSE!C:D,2,FALSE)</f>
        <v>#N/A</v>
      </c>
      <c r="E148" s="17"/>
      <c r="F148" s="126"/>
      <c r="G148" s="84"/>
      <c r="H148" s="22"/>
      <c r="I148" s="22"/>
      <c r="J148" s="22"/>
      <c r="K148" s="22"/>
      <c r="L148" s="22"/>
      <c r="M148" s="22"/>
      <c r="N148" s="82">
        <f t="shared" si="3"/>
        <v>0</v>
      </c>
      <c r="O148" s="74" t="e">
        <f>VLOOKUP(B148,EXPENSE!C:E,3,FALSE)</f>
        <v>#N/A</v>
      </c>
    </row>
    <row r="149" spans="2:15" ht="15" customHeight="1" x14ac:dyDescent="0.2">
      <c r="B149" s="17"/>
      <c r="C149" s="64"/>
      <c r="D149" s="80" t="e">
        <f>VLOOKUP(B149,EXPENSE!C:D,2,FALSE)</f>
        <v>#N/A</v>
      </c>
      <c r="E149" s="17"/>
      <c r="F149" s="126"/>
      <c r="G149" s="84"/>
      <c r="H149" s="22"/>
      <c r="I149" s="22"/>
      <c r="J149" s="22"/>
      <c r="K149" s="22"/>
      <c r="L149" s="22"/>
      <c r="M149" s="22"/>
      <c r="N149" s="82">
        <f t="shared" si="3"/>
        <v>0</v>
      </c>
      <c r="O149" s="74" t="e">
        <f>VLOOKUP(B149,EXPENSE!C:E,3,FALSE)</f>
        <v>#N/A</v>
      </c>
    </row>
    <row r="150" spans="2:15" ht="15" customHeight="1" x14ac:dyDescent="0.2">
      <c r="B150" s="17"/>
      <c r="C150" s="64"/>
      <c r="D150" s="80" t="e">
        <f>VLOOKUP(B150,EXPENSE!C:D,2,FALSE)</f>
        <v>#N/A</v>
      </c>
      <c r="E150" s="17"/>
      <c r="F150" s="126"/>
      <c r="G150" s="84"/>
      <c r="H150" s="22"/>
      <c r="I150" s="22"/>
      <c r="J150" s="22"/>
      <c r="K150" s="22"/>
      <c r="L150" s="22"/>
      <c r="M150" s="22"/>
      <c r="N150" s="82">
        <f t="shared" si="3"/>
        <v>0</v>
      </c>
      <c r="O150" s="74" t="e">
        <f>VLOOKUP(B150,EXPENSE!C:E,3,FALSE)</f>
        <v>#N/A</v>
      </c>
    </row>
    <row r="151" spans="2:15" ht="15" customHeight="1" x14ac:dyDescent="0.2">
      <c r="B151" s="17"/>
      <c r="C151" s="64"/>
      <c r="D151" s="80" t="e">
        <f>VLOOKUP(B151,EXPENSE!C:D,2,FALSE)</f>
        <v>#N/A</v>
      </c>
      <c r="E151" s="17"/>
      <c r="F151" s="126"/>
      <c r="G151" s="84"/>
      <c r="H151" s="22"/>
      <c r="I151" s="22"/>
      <c r="J151" s="22"/>
      <c r="K151" s="22"/>
      <c r="L151" s="22"/>
      <c r="M151" s="22"/>
      <c r="N151" s="82">
        <f t="shared" si="3"/>
        <v>0</v>
      </c>
      <c r="O151" s="74" t="e">
        <f>VLOOKUP(B151,EXPENSE!C:E,3,FALSE)</f>
        <v>#N/A</v>
      </c>
    </row>
    <row r="152" spans="2:15" ht="15" customHeight="1" x14ac:dyDescent="0.2">
      <c r="B152" s="17"/>
      <c r="C152" s="64"/>
      <c r="D152" s="80" t="e">
        <f>VLOOKUP(B152,EXPENSE!C:D,2,FALSE)</f>
        <v>#N/A</v>
      </c>
      <c r="E152" s="17"/>
      <c r="F152" s="126"/>
      <c r="G152" s="84"/>
      <c r="H152" s="22"/>
      <c r="I152" s="22"/>
      <c r="J152" s="22"/>
      <c r="K152" s="22"/>
      <c r="L152" s="22"/>
      <c r="M152" s="22"/>
      <c r="N152" s="82">
        <f t="shared" si="3"/>
        <v>0</v>
      </c>
      <c r="O152" s="74" t="e">
        <f>VLOOKUP(B152,EXPENSE!C:E,3,FALSE)</f>
        <v>#N/A</v>
      </c>
    </row>
    <row r="153" spans="2:15" ht="15" customHeight="1" x14ac:dyDescent="0.2">
      <c r="B153" s="17"/>
      <c r="C153" s="64"/>
      <c r="D153" s="80" t="e">
        <f>VLOOKUP(B153,EXPENSE!C:D,2,FALSE)</f>
        <v>#N/A</v>
      </c>
      <c r="E153" s="17"/>
      <c r="F153" s="126"/>
      <c r="G153" s="84"/>
      <c r="H153" s="22"/>
      <c r="I153" s="22"/>
      <c r="J153" s="22"/>
      <c r="K153" s="22"/>
      <c r="L153" s="22"/>
      <c r="M153" s="22"/>
      <c r="N153" s="82">
        <f t="shared" si="3"/>
        <v>0</v>
      </c>
      <c r="O153" s="74" t="e">
        <f>VLOOKUP(B153,EXPENSE!C:E,3,FALSE)</f>
        <v>#N/A</v>
      </c>
    </row>
    <row r="154" spans="2:15" ht="15" customHeight="1" x14ac:dyDescent="0.2">
      <c r="B154" s="17"/>
      <c r="C154" s="64"/>
      <c r="D154" s="80" t="e">
        <f>VLOOKUP(B154,EXPENSE!C:D,2,FALSE)</f>
        <v>#N/A</v>
      </c>
      <c r="E154" s="17"/>
      <c r="F154" s="126"/>
      <c r="G154" s="84"/>
      <c r="H154" s="22"/>
      <c r="I154" s="22"/>
      <c r="J154" s="22"/>
      <c r="K154" s="22"/>
      <c r="L154" s="22"/>
      <c r="M154" s="22"/>
      <c r="N154" s="82">
        <f t="shared" si="3"/>
        <v>0</v>
      </c>
      <c r="O154" s="74" t="e">
        <f>VLOOKUP(B154,EXPENSE!C:E,3,FALSE)</f>
        <v>#N/A</v>
      </c>
    </row>
    <row r="155" spans="2:15" ht="15" customHeight="1" x14ac:dyDescent="0.2">
      <c r="B155" s="17"/>
      <c r="C155" s="64"/>
      <c r="D155" s="80" t="e">
        <f>VLOOKUP(B155,EXPENSE!C:D,2,FALSE)</f>
        <v>#N/A</v>
      </c>
      <c r="E155" s="17"/>
      <c r="F155" s="126"/>
      <c r="G155" s="84"/>
      <c r="H155" s="22"/>
      <c r="I155" s="22"/>
      <c r="J155" s="22"/>
      <c r="K155" s="22"/>
      <c r="L155" s="22"/>
      <c r="M155" s="22"/>
      <c r="N155" s="82">
        <f t="shared" si="3"/>
        <v>0</v>
      </c>
      <c r="O155" s="74" t="e">
        <f>VLOOKUP(B155,EXPENSE!C:E,3,FALSE)</f>
        <v>#N/A</v>
      </c>
    </row>
    <row r="156" spans="2:15" ht="15" customHeight="1" x14ac:dyDescent="0.2">
      <c r="B156" s="17"/>
      <c r="C156" s="64"/>
      <c r="D156" s="80" t="e">
        <f>VLOOKUP(B156,EXPENSE!C:D,2,FALSE)</f>
        <v>#N/A</v>
      </c>
      <c r="E156" s="17"/>
      <c r="F156" s="126"/>
      <c r="G156" s="84"/>
      <c r="H156" s="22"/>
      <c r="I156" s="22"/>
      <c r="J156" s="22"/>
      <c r="K156" s="22"/>
      <c r="L156" s="22"/>
      <c r="M156" s="22"/>
      <c r="N156" s="82">
        <f t="shared" si="3"/>
        <v>0</v>
      </c>
      <c r="O156" s="74" t="e">
        <f>VLOOKUP(B156,EXPENSE!C:E,3,FALSE)</f>
        <v>#N/A</v>
      </c>
    </row>
    <row r="157" spans="2:15" ht="15" customHeight="1" x14ac:dyDescent="0.2">
      <c r="B157" s="17"/>
      <c r="C157" s="64"/>
      <c r="D157" s="80" t="e">
        <f>VLOOKUP(B157,EXPENSE!C:D,2,FALSE)</f>
        <v>#N/A</v>
      </c>
      <c r="E157" s="17"/>
      <c r="F157" s="126"/>
      <c r="G157" s="84"/>
      <c r="H157" s="22"/>
      <c r="I157" s="22"/>
      <c r="J157" s="22"/>
      <c r="K157" s="22"/>
      <c r="L157" s="22"/>
      <c r="M157" s="22"/>
      <c r="N157" s="82">
        <f t="shared" si="3"/>
        <v>0</v>
      </c>
      <c r="O157" s="74" t="e">
        <f>VLOOKUP(B157,EXPENSE!C:E,3,FALSE)</f>
        <v>#N/A</v>
      </c>
    </row>
    <row r="158" spans="2:15" ht="15" customHeight="1" x14ac:dyDescent="0.2">
      <c r="B158" s="17"/>
      <c r="C158" s="64"/>
      <c r="D158" s="80" t="e">
        <f>VLOOKUP(B158,EXPENSE!C:D,2,FALSE)</f>
        <v>#N/A</v>
      </c>
      <c r="E158" s="17"/>
      <c r="F158" s="126"/>
      <c r="G158" s="84"/>
      <c r="H158" s="22"/>
      <c r="I158" s="22"/>
      <c r="J158" s="22"/>
      <c r="K158" s="22"/>
      <c r="L158" s="22"/>
      <c r="M158" s="22"/>
      <c r="N158" s="82">
        <f t="shared" si="3"/>
        <v>0</v>
      </c>
      <c r="O158" s="74" t="e">
        <f>VLOOKUP(B158,EXPENSE!C:E,3,FALSE)</f>
        <v>#N/A</v>
      </c>
    </row>
    <row r="159" spans="2:15" ht="15" customHeight="1" x14ac:dyDescent="0.2">
      <c r="B159" s="17"/>
      <c r="C159" s="64"/>
      <c r="D159" s="80" t="e">
        <f>VLOOKUP(B159,EXPENSE!C:D,2,FALSE)</f>
        <v>#N/A</v>
      </c>
      <c r="E159" s="17"/>
      <c r="F159" s="126"/>
      <c r="G159" s="84"/>
      <c r="H159" s="22"/>
      <c r="I159" s="22"/>
      <c r="J159" s="22"/>
      <c r="K159" s="22"/>
      <c r="L159" s="22"/>
      <c r="M159" s="22"/>
      <c r="N159" s="82">
        <f t="shared" si="3"/>
        <v>0</v>
      </c>
      <c r="O159" s="74" t="e">
        <f>VLOOKUP(B159,EXPENSE!C:E,3,FALSE)</f>
        <v>#N/A</v>
      </c>
    </row>
    <row r="160" spans="2:15" ht="15" customHeight="1" x14ac:dyDescent="0.2">
      <c r="B160" s="17"/>
      <c r="C160" s="64"/>
      <c r="D160" s="80" t="e">
        <f>VLOOKUP(B160,EXPENSE!C:D,2,FALSE)</f>
        <v>#N/A</v>
      </c>
      <c r="E160" s="17"/>
      <c r="F160" s="126"/>
      <c r="G160" s="84"/>
      <c r="H160" s="22"/>
      <c r="I160" s="22"/>
      <c r="J160" s="22"/>
      <c r="K160" s="22"/>
      <c r="L160" s="22"/>
      <c r="M160" s="22"/>
      <c r="N160" s="82">
        <f t="shared" si="3"/>
        <v>0</v>
      </c>
      <c r="O160" s="74" t="e">
        <f>VLOOKUP(B160,EXPENSE!C:E,3,FALSE)</f>
        <v>#N/A</v>
      </c>
    </row>
    <row r="161" spans="2:15" ht="15" customHeight="1" x14ac:dyDescent="0.2">
      <c r="B161" s="17"/>
      <c r="C161" s="64"/>
      <c r="D161" s="80" t="e">
        <f>VLOOKUP(B161,EXPENSE!C:D,2,FALSE)</f>
        <v>#N/A</v>
      </c>
      <c r="E161" s="17"/>
      <c r="F161" s="126"/>
      <c r="G161" s="84"/>
      <c r="H161" s="22"/>
      <c r="I161" s="22"/>
      <c r="J161" s="22"/>
      <c r="K161" s="22"/>
      <c r="L161" s="22"/>
      <c r="M161" s="22"/>
      <c r="N161" s="82">
        <f t="shared" si="3"/>
        <v>0</v>
      </c>
      <c r="O161" s="74" t="e">
        <f>VLOOKUP(B161,EXPENSE!C:E,3,FALSE)</f>
        <v>#N/A</v>
      </c>
    </row>
    <row r="162" spans="2:15" ht="15" customHeight="1" x14ac:dyDescent="0.2">
      <c r="B162" s="17"/>
      <c r="C162" s="64"/>
      <c r="D162" s="80" t="e">
        <f>VLOOKUP(B162,EXPENSE!C:D,2,FALSE)</f>
        <v>#N/A</v>
      </c>
      <c r="E162" s="17"/>
      <c r="F162" s="126"/>
      <c r="G162" s="84"/>
      <c r="H162" s="22"/>
      <c r="I162" s="22"/>
      <c r="J162" s="22"/>
      <c r="K162" s="22"/>
      <c r="L162" s="22"/>
      <c r="M162" s="22"/>
      <c r="N162" s="82">
        <f t="shared" si="3"/>
        <v>0</v>
      </c>
      <c r="O162" s="74" t="e">
        <f>VLOOKUP(B162,EXPENSE!C:E,3,FALSE)</f>
        <v>#N/A</v>
      </c>
    </row>
    <row r="163" spans="2:15" ht="15" customHeight="1" x14ac:dyDescent="0.2">
      <c r="B163" s="17"/>
      <c r="C163" s="64"/>
      <c r="D163" s="80" t="e">
        <f>VLOOKUP(B163,EXPENSE!C:D,2,FALSE)</f>
        <v>#N/A</v>
      </c>
      <c r="E163" s="17"/>
      <c r="F163" s="126"/>
      <c r="G163" s="84"/>
      <c r="H163" s="22"/>
      <c r="I163" s="22"/>
      <c r="J163" s="22"/>
      <c r="K163" s="22"/>
      <c r="L163" s="22"/>
      <c r="M163" s="22"/>
      <c r="N163" s="82">
        <f t="shared" si="3"/>
        <v>0</v>
      </c>
      <c r="O163" s="74" t="e">
        <f>VLOOKUP(B163,EXPENSE!C:E,3,FALSE)</f>
        <v>#N/A</v>
      </c>
    </row>
    <row r="164" spans="2:15" ht="15" customHeight="1" x14ac:dyDescent="0.2">
      <c r="B164" s="17"/>
      <c r="C164" s="64"/>
      <c r="D164" s="80" t="e">
        <f>VLOOKUP(B164,EXPENSE!C:D,2,FALSE)</f>
        <v>#N/A</v>
      </c>
      <c r="E164" s="17"/>
      <c r="F164" s="126"/>
      <c r="G164" s="84"/>
      <c r="H164" s="22"/>
      <c r="I164" s="22"/>
      <c r="J164" s="22"/>
      <c r="K164" s="22"/>
      <c r="L164" s="22"/>
      <c r="M164" s="22"/>
      <c r="N164" s="82">
        <f t="shared" si="3"/>
        <v>0</v>
      </c>
      <c r="O164" s="74" t="e">
        <f>VLOOKUP(B164,EXPENSE!C:E,3,FALSE)</f>
        <v>#N/A</v>
      </c>
    </row>
    <row r="165" spans="2:15" ht="15" customHeight="1" x14ac:dyDescent="0.2">
      <c r="B165" s="17"/>
      <c r="C165" s="64"/>
      <c r="D165" s="80" t="e">
        <f>VLOOKUP(B165,EXPENSE!C:D,2,FALSE)</f>
        <v>#N/A</v>
      </c>
      <c r="E165" s="17"/>
      <c r="F165" s="126"/>
      <c r="G165" s="84"/>
      <c r="H165" s="22"/>
      <c r="I165" s="22"/>
      <c r="J165" s="22"/>
      <c r="K165" s="22"/>
      <c r="L165" s="22"/>
      <c r="M165" s="22"/>
      <c r="N165" s="82">
        <f t="shared" si="3"/>
        <v>0</v>
      </c>
      <c r="O165" s="74" t="e">
        <f>VLOOKUP(B165,EXPENSE!C:E,3,FALSE)</f>
        <v>#N/A</v>
      </c>
    </row>
    <row r="166" spans="2:15" ht="15" customHeight="1" x14ac:dyDescent="0.2">
      <c r="B166" s="17"/>
      <c r="C166" s="64"/>
      <c r="D166" s="80" t="e">
        <f>VLOOKUP(B166,EXPENSE!C:D,2,FALSE)</f>
        <v>#N/A</v>
      </c>
      <c r="E166" s="17"/>
      <c r="F166" s="126"/>
      <c r="G166" s="84"/>
      <c r="H166" s="22"/>
      <c r="I166" s="22"/>
      <c r="J166" s="22"/>
      <c r="K166" s="22"/>
      <c r="L166" s="22"/>
      <c r="M166" s="22"/>
      <c r="N166" s="82">
        <f t="shared" si="3"/>
        <v>0</v>
      </c>
      <c r="O166" s="74" t="e">
        <f>VLOOKUP(B166,EXPENSE!C:E,3,FALSE)</f>
        <v>#N/A</v>
      </c>
    </row>
    <row r="167" spans="2:15" ht="15" customHeight="1" x14ac:dyDescent="0.2">
      <c r="B167" s="17"/>
      <c r="C167" s="64"/>
      <c r="D167" s="80" t="e">
        <f>VLOOKUP(B167,EXPENSE!C:D,2,FALSE)</f>
        <v>#N/A</v>
      </c>
      <c r="E167" s="17"/>
      <c r="F167" s="126"/>
      <c r="G167" s="84"/>
      <c r="H167" s="22"/>
      <c r="I167" s="22"/>
      <c r="J167" s="22"/>
      <c r="K167" s="22"/>
      <c r="L167" s="22"/>
      <c r="M167" s="22"/>
      <c r="N167" s="82">
        <f t="shared" si="3"/>
        <v>0</v>
      </c>
      <c r="O167" s="74" t="e">
        <f>VLOOKUP(B167,EXPENSE!C:E,3,FALSE)</f>
        <v>#N/A</v>
      </c>
    </row>
    <row r="168" spans="2:15" ht="15" customHeight="1" x14ac:dyDescent="0.2">
      <c r="B168" s="17"/>
      <c r="C168" s="64"/>
      <c r="D168" s="80" t="e">
        <f>VLOOKUP(B168,EXPENSE!C:D,2,FALSE)</f>
        <v>#N/A</v>
      </c>
      <c r="E168" s="17"/>
      <c r="F168" s="126"/>
      <c r="G168" s="84"/>
      <c r="H168" s="22"/>
      <c r="I168" s="22"/>
      <c r="J168" s="22"/>
      <c r="K168" s="22"/>
      <c r="L168" s="22"/>
      <c r="M168" s="22"/>
      <c r="N168" s="82">
        <f t="shared" si="3"/>
        <v>0</v>
      </c>
      <c r="O168" s="74" t="e">
        <f>VLOOKUP(B168,EXPENSE!C:E,3,FALSE)</f>
        <v>#N/A</v>
      </c>
    </row>
    <row r="169" spans="2:15" ht="15" customHeight="1" x14ac:dyDescent="0.2">
      <c r="B169" s="17"/>
      <c r="C169" s="64"/>
      <c r="D169" s="80" t="e">
        <f>VLOOKUP(B169,EXPENSE!C:D,2,FALSE)</f>
        <v>#N/A</v>
      </c>
      <c r="E169" s="17"/>
      <c r="F169" s="126"/>
      <c r="G169" s="84"/>
      <c r="H169" s="22"/>
      <c r="I169" s="22"/>
      <c r="J169" s="22"/>
      <c r="K169" s="22"/>
      <c r="L169" s="22"/>
      <c r="M169" s="22"/>
      <c r="N169" s="82">
        <f t="shared" si="3"/>
        <v>0</v>
      </c>
      <c r="O169" s="74" t="e">
        <f>VLOOKUP(B169,EXPENSE!C:E,3,FALSE)</f>
        <v>#N/A</v>
      </c>
    </row>
    <row r="170" spans="2:15" ht="15" customHeight="1" x14ac:dyDescent="0.2">
      <c r="B170" s="17"/>
      <c r="C170" s="64"/>
      <c r="D170" s="80" t="e">
        <f>VLOOKUP(B170,EXPENSE!C:D,2,FALSE)</f>
        <v>#N/A</v>
      </c>
      <c r="E170" s="17"/>
      <c r="F170" s="126"/>
      <c r="G170" s="84"/>
      <c r="H170" s="22"/>
      <c r="I170" s="22"/>
      <c r="J170" s="22"/>
      <c r="K170" s="22"/>
      <c r="L170" s="22"/>
      <c r="M170" s="22"/>
      <c r="N170" s="82">
        <f t="shared" si="3"/>
        <v>0</v>
      </c>
      <c r="O170" s="74" t="e">
        <f>VLOOKUP(B170,EXPENSE!C:E,3,FALSE)</f>
        <v>#N/A</v>
      </c>
    </row>
    <row r="171" spans="2:15" ht="15" customHeight="1" x14ac:dyDescent="0.2">
      <c r="B171" s="17"/>
      <c r="C171" s="64"/>
      <c r="D171" s="80" t="e">
        <f>VLOOKUP(B171,EXPENSE!C:D,2,FALSE)</f>
        <v>#N/A</v>
      </c>
      <c r="E171" s="17"/>
      <c r="F171" s="126"/>
      <c r="G171" s="84"/>
      <c r="H171" s="22"/>
      <c r="I171" s="22"/>
      <c r="J171" s="22"/>
      <c r="K171" s="22"/>
      <c r="L171" s="22"/>
      <c r="M171" s="22"/>
      <c r="N171" s="82">
        <f t="shared" si="3"/>
        <v>0</v>
      </c>
      <c r="O171" s="74" t="e">
        <f>VLOOKUP(B171,EXPENSE!C:E,3,FALSE)</f>
        <v>#N/A</v>
      </c>
    </row>
    <row r="172" spans="2:15" ht="15" customHeight="1" x14ac:dyDescent="0.2">
      <c r="B172" s="17"/>
      <c r="C172" s="64"/>
      <c r="D172" s="80" t="e">
        <f>VLOOKUP(B172,EXPENSE!C:D,2,FALSE)</f>
        <v>#N/A</v>
      </c>
      <c r="E172" s="17"/>
      <c r="F172" s="126"/>
      <c r="G172" s="84"/>
      <c r="H172" s="22"/>
      <c r="I172" s="22"/>
      <c r="J172" s="22"/>
      <c r="K172" s="22"/>
      <c r="L172" s="22"/>
      <c r="M172" s="22"/>
      <c r="N172" s="82">
        <f t="shared" si="3"/>
        <v>0</v>
      </c>
      <c r="O172" s="74" t="e">
        <f>VLOOKUP(B172,EXPENSE!C:E,3,FALSE)</f>
        <v>#N/A</v>
      </c>
    </row>
    <row r="173" spans="2:15" ht="15" customHeight="1" x14ac:dyDescent="0.2">
      <c r="B173" s="17"/>
      <c r="C173" s="64"/>
      <c r="D173" s="80" t="e">
        <f>VLOOKUP(B173,EXPENSE!C:D,2,FALSE)</f>
        <v>#N/A</v>
      </c>
      <c r="E173" s="17"/>
      <c r="F173" s="126"/>
      <c r="G173" s="84"/>
      <c r="H173" s="22"/>
      <c r="I173" s="22"/>
      <c r="J173" s="22"/>
      <c r="K173" s="22"/>
      <c r="L173" s="22"/>
      <c r="M173" s="22"/>
      <c r="N173" s="82">
        <f t="shared" si="3"/>
        <v>0</v>
      </c>
      <c r="O173" s="74" t="e">
        <f>VLOOKUP(B173,EXPENSE!C:E,3,FALSE)</f>
        <v>#N/A</v>
      </c>
    </row>
    <row r="174" spans="2:15" ht="15" customHeight="1" x14ac:dyDescent="0.2">
      <c r="B174" s="17"/>
      <c r="C174" s="64"/>
      <c r="D174" s="80" t="e">
        <f>VLOOKUP(B174,EXPENSE!C:D,2,FALSE)</f>
        <v>#N/A</v>
      </c>
      <c r="E174" s="17"/>
      <c r="F174" s="126"/>
      <c r="G174" s="84"/>
      <c r="H174" s="22"/>
      <c r="I174" s="22"/>
      <c r="J174" s="22"/>
      <c r="K174" s="22"/>
      <c r="L174" s="22"/>
      <c r="M174" s="22"/>
      <c r="N174" s="82">
        <f t="shared" si="3"/>
        <v>0</v>
      </c>
      <c r="O174" s="74" t="e">
        <f>VLOOKUP(B174,EXPENSE!C:E,3,FALSE)</f>
        <v>#N/A</v>
      </c>
    </row>
    <row r="175" spans="2:15" ht="15" customHeight="1" x14ac:dyDescent="0.2">
      <c r="B175" s="17"/>
      <c r="C175" s="64"/>
      <c r="D175" s="80" t="e">
        <f>VLOOKUP(B175,EXPENSE!C:D,2,FALSE)</f>
        <v>#N/A</v>
      </c>
      <c r="E175" s="17"/>
      <c r="F175" s="126"/>
      <c r="G175" s="84"/>
      <c r="H175" s="22"/>
      <c r="I175" s="22"/>
      <c r="J175" s="22"/>
      <c r="K175" s="22"/>
      <c r="L175" s="22"/>
      <c r="M175" s="22"/>
      <c r="N175" s="82">
        <f t="shared" si="3"/>
        <v>0</v>
      </c>
      <c r="O175" s="74" t="e">
        <f>VLOOKUP(B175,EXPENSE!C:E,3,FALSE)</f>
        <v>#N/A</v>
      </c>
    </row>
    <row r="176" spans="2:15" ht="15" customHeight="1" x14ac:dyDescent="0.2">
      <c r="B176" s="17"/>
      <c r="C176" s="64"/>
      <c r="D176" s="80" t="e">
        <f>VLOOKUP(B176,EXPENSE!C:D,2,FALSE)</f>
        <v>#N/A</v>
      </c>
      <c r="E176" s="17"/>
      <c r="F176" s="126"/>
      <c r="G176" s="84"/>
      <c r="H176" s="22"/>
      <c r="I176" s="22"/>
      <c r="J176" s="22"/>
      <c r="K176" s="22"/>
      <c r="L176" s="22"/>
      <c r="M176" s="22"/>
      <c r="N176" s="82">
        <f t="shared" si="3"/>
        <v>0</v>
      </c>
      <c r="O176" s="74" t="e">
        <f>VLOOKUP(B176,EXPENSE!C:E,3,FALSE)</f>
        <v>#N/A</v>
      </c>
    </row>
    <row r="177" spans="2:15" ht="15" customHeight="1" x14ac:dyDescent="0.2">
      <c r="B177" s="17"/>
      <c r="C177" s="64"/>
      <c r="D177" s="80" t="e">
        <f>VLOOKUP(B177,EXPENSE!C:D,2,FALSE)</f>
        <v>#N/A</v>
      </c>
      <c r="E177" s="17"/>
      <c r="F177" s="126"/>
      <c r="G177" s="84"/>
      <c r="H177" s="22"/>
      <c r="I177" s="22"/>
      <c r="J177" s="22"/>
      <c r="K177" s="22"/>
      <c r="L177" s="22"/>
      <c r="M177" s="22"/>
      <c r="N177" s="82">
        <f t="shared" si="3"/>
        <v>0</v>
      </c>
      <c r="O177" s="74" t="e">
        <f>VLOOKUP(B177,EXPENSE!C:E,3,FALSE)</f>
        <v>#N/A</v>
      </c>
    </row>
    <row r="178" spans="2:15" ht="15" customHeight="1" x14ac:dyDescent="0.2">
      <c r="B178" s="17"/>
      <c r="C178" s="64"/>
      <c r="D178" s="80" t="e">
        <f>VLOOKUP(B178,EXPENSE!C:D,2,FALSE)</f>
        <v>#N/A</v>
      </c>
      <c r="E178" s="17"/>
      <c r="F178" s="126"/>
      <c r="G178" s="84"/>
      <c r="H178" s="22"/>
      <c r="I178" s="22"/>
      <c r="J178" s="22"/>
      <c r="K178" s="22"/>
      <c r="L178" s="22"/>
      <c r="M178" s="22"/>
      <c r="N178" s="82">
        <f t="shared" si="3"/>
        <v>0</v>
      </c>
      <c r="O178" s="74" t="e">
        <f>VLOOKUP(B178,EXPENSE!C:E,3,FALSE)</f>
        <v>#N/A</v>
      </c>
    </row>
    <row r="179" spans="2:15" ht="15" customHeight="1" x14ac:dyDescent="0.2">
      <c r="B179" s="17"/>
      <c r="C179" s="64"/>
      <c r="D179" s="80" t="e">
        <f>VLOOKUP(B179,EXPENSE!C:D,2,FALSE)</f>
        <v>#N/A</v>
      </c>
      <c r="E179" s="17"/>
      <c r="F179" s="126"/>
      <c r="G179" s="84"/>
      <c r="H179" s="22"/>
      <c r="I179" s="22"/>
      <c r="J179" s="22"/>
      <c r="K179" s="22"/>
      <c r="L179" s="22"/>
      <c r="M179" s="22"/>
      <c r="N179" s="82">
        <f t="shared" si="3"/>
        <v>0</v>
      </c>
      <c r="O179" s="74" t="e">
        <f>VLOOKUP(B179,EXPENSE!C:E,3,FALSE)</f>
        <v>#N/A</v>
      </c>
    </row>
    <row r="180" spans="2:15" ht="15" customHeight="1" x14ac:dyDescent="0.2">
      <c r="B180" s="17"/>
      <c r="C180" s="64"/>
      <c r="D180" s="80" t="e">
        <f>VLOOKUP(B180,EXPENSE!C:D,2,FALSE)</f>
        <v>#N/A</v>
      </c>
      <c r="E180" s="17"/>
      <c r="F180" s="126"/>
      <c r="G180" s="84"/>
      <c r="H180" s="22"/>
      <c r="I180" s="22"/>
      <c r="J180" s="22"/>
      <c r="K180" s="22"/>
      <c r="L180" s="22"/>
      <c r="M180" s="22"/>
      <c r="N180" s="82">
        <f t="shared" si="3"/>
        <v>0</v>
      </c>
      <c r="O180" s="74" t="e">
        <f>VLOOKUP(B180,EXPENSE!C:E,3,FALSE)</f>
        <v>#N/A</v>
      </c>
    </row>
    <row r="181" spans="2:15" ht="15" customHeight="1" x14ac:dyDescent="0.2">
      <c r="B181" s="17"/>
      <c r="C181" s="64"/>
      <c r="D181" s="80" t="e">
        <f>VLOOKUP(B181,EXPENSE!C:D,2,FALSE)</f>
        <v>#N/A</v>
      </c>
      <c r="E181" s="17"/>
      <c r="F181" s="126"/>
      <c r="G181" s="84"/>
      <c r="H181" s="22"/>
      <c r="I181" s="22"/>
      <c r="J181" s="22"/>
      <c r="K181" s="22"/>
      <c r="L181" s="22"/>
      <c r="M181" s="22"/>
      <c r="N181" s="82">
        <f t="shared" si="3"/>
        <v>0</v>
      </c>
      <c r="O181" s="74" t="e">
        <f>VLOOKUP(B181,EXPENSE!C:E,3,FALSE)</f>
        <v>#N/A</v>
      </c>
    </row>
    <row r="182" spans="2:15" ht="15" customHeight="1" x14ac:dyDescent="0.2">
      <c r="B182" s="17"/>
      <c r="C182" s="64"/>
      <c r="D182" s="80" t="e">
        <f>VLOOKUP(B182,EXPENSE!C:D,2,FALSE)</f>
        <v>#N/A</v>
      </c>
      <c r="E182" s="17"/>
      <c r="F182" s="126"/>
      <c r="G182" s="84"/>
      <c r="H182" s="22"/>
      <c r="I182" s="22"/>
      <c r="J182" s="22"/>
      <c r="K182" s="22"/>
      <c r="L182" s="22"/>
      <c r="M182" s="22"/>
      <c r="N182" s="82">
        <f t="shared" si="3"/>
        <v>0</v>
      </c>
      <c r="O182" s="74" t="e">
        <f>VLOOKUP(B182,EXPENSE!C:E,3,FALSE)</f>
        <v>#N/A</v>
      </c>
    </row>
    <row r="183" spans="2:15" ht="15" customHeight="1" x14ac:dyDescent="0.2">
      <c r="B183" s="17"/>
      <c r="C183" s="64"/>
      <c r="D183" s="80" t="e">
        <f>VLOOKUP(B183,EXPENSE!C:D,2,FALSE)</f>
        <v>#N/A</v>
      </c>
      <c r="E183" s="17"/>
      <c r="F183" s="126"/>
      <c r="G183" s="84"/>
      <c r="H183" s="22"/>
      <c r="I183" s="22"/>
      <c r="J183" s="22"/>
      <c r="K183" s="22"/>
      <c r="L183" s="22"/>
      <c r="M183" s="22"/>
      <c r="N183" s="82">
        <f t="shared" si="3"/>
        <v>0</v>
      </c>
      <c r="O183" s="74" t="e">
        <f>VLOOKUP(B183,EXPENSE!C:E,3,FALSE)</f>
        <v>#N/A</v>
      </c>
    </row>
    <row r="184" spans="2:15" ht="15" customHeight="1" x14ac:dyDescent="0.2">
      <c r="B184" s="17"/>
      <c r="C184" s="64"/>
      <c r="D184" s="80" t="e">
        <f>VLOOKUP(B184,EXPENSE!C:D,2,FALSE)</f>
        <v>#N/A</v>
      </c>
      <c r="E184" s="17"/>
      <c r="F184" s="126"/>
      <c r="G184" s="84"/>
      <c r="H184" s="22"/>
      <c r="I184" s="22"/>
      <c r="J184" s="22"/>
      <c r="K184" s="22"/>
      <c r="L184" s="22"/>
      <c r="M184" s="22"/>
      <c r="N184" s="82">
        <f t="shared" si="3"/>
        <v>0</v>
      </c>
      <c r="O184" s="74" t="e">
        <f>VLOOKUP(B184,EXPENSE!C:E,3,FALSE)</f>
        <v>#N/A</v>
      </c>
    </row>
    <row r="185" spans="2:15" ht="15" customHeight="1" x14ac:dyDescent="0.2">
      <c r="B185" s="17"/>
      <c r="C185" s="64"/>
      <c r="D185" s="80" t="e">
        <f>VLOOKUP(B185,EXPENSE!C:D,2,FALSE)</f>
        <v>#N/A</v>
      </c>
      <c r="E185" s="17"/>
      <c r="F185" s="126"/>
      <c r="G185" s="84"/>
      <c r="H185" s="22"/>
      <c r="I185" s="22"/>
      <c r="J185" s="22"/>
      <c r="K185" s="22"/>
      <c r="L185" s="22"/>
      <c r="M185" s="22"/>
      <c r="N185" s="82">
        <f t="shared" si="3"/>
        <v>0</v>
      </c>
      <c r="O185" s="74" t="e">
        <f>VLOOKUP(B185,EXPENSE!C:E,3,FALSE)</f>
        <v>#N/A</v>
      </c>
    </row>
    <row r="186" spans="2:15" ht="15" customHeight="1" x14ac:dyDescent="0.2">
      <c r="B186" s="17"/>
      <c r="C186" s="64"/>
      <c r="D186" s="80" t="e">
        <f>VLOOKUP(B186,EXPENSE!C:D,2,FALSE)</f>
        <v>#N/A</v>
      </c>
      <c r="E186" s="17"/>
      <c r="F186" s="126"/>
      <c r="G186" s="84"/>
      <c r="H186" s="22"/>
      <c r="I186" s="22"/>
      <c r="J186" s="22"/>
      <c r="K186" s="22"/>
      <c r="L186" s="22"/>
      <c r="M186" s="22"/>
      <c r="N186" s="82">
        <f t="shared" si="3"/>
        <v>0</v>
      </c>
      <c r="O186" s="74" t="e">
        <f>VLOOKUP(B186,EXPENSE!C:E,3,FALSE)</f>
        <v>#N/A</v>
      </c>
    </row>
    <row r="187" spans="2:15" ht="15" customHeight="1" x14ac:dyDescent="0.2">
      <c r="B187" s="17"/>
      <c r="C187" s="64"/>
      <c r="D187" s="80" t="e">
        <f>VLOOKUP(B187,EXPENSE!C:D,2,FALSE)</f>
        <v>#N/A</v>
      </c>
      <c r="E187" s="17"/>
      <c r="F187" s="126"/>
      <c r="G187" s="84"/>
      <c r="H187" s="22"/>
      <c r="I187" s="22"/>
      <c r="J187" s="22"/>
      <c r="K187" s="22"/>
      <c r="L187" s="22"/>
      <c r="M187" s="22"/>
      <c r="N187" s="82">
        <f t="shared" si="3"/>
        <v>0</v>
      </c>
      <c r="O187" s="74" t="e">
        <f>VLOOKUP(B187,EXPENSE!C:E,3,FALSE)</f>
        <v>#N/A</v>
      </c>
    </row>
    <row r="188" spans="2:15" ht="15" customHeight="1" x14ac:dyDescent="0.2">
      <c r="B188" s="17"/>
      <c r="C188" s="64"/>
      <c r="D188" s="80" t="e">
        <f>VLOOKUP(B188,EXPENSE!C:D,2,FALSE)</f>
        <v>#N/A</v>
      </c>
      <c r="E188" s="17"/>
      <c r="F188" s="126"/>
      <c r="G188" s="84"/>
      <c r="H188" s="22"/>
      <c r="I188" s="22"/>
      <c r="J188" s="22"/>
      <c r="K188" s="22"/>
      <c r="L188" s="22"/>
      <c r="M188" s="22"/>
      <c r="N188" s="82">
        <f t="shared" si="3"/>
        <v>0</v>
      </c>
      <c r="O188" s="74" t="e">
        <f>VLOOKUP(B188,EXPENSE!C:E,3,FALSE)</f>
        <v>#N/A</v>
      </c>
    </row>
    <row r="189" spans="2:15" ht="15" customHeight="1" x14ac:dyDescent="0.2">
      <c r="B189" s="17"/>
      <c r="C189" s="64"/>
      <c r="D189" s="80" t="e">
        <f>VLOOKUP(B189,EXPENSE!C:D,2,FALSE)</f>
        <v>#N/A</v>
      </c>
      <c r="E189" s="17"/>
      <c r="F189" s="126"/>
      <c r="G189" s="84"/>
      <c r="H189" s="22"/>
      <c r="I189" s="22"/>
      <c r="J189" s="22"/>
      <c r="K189" s="22"/>
      <c r="L189" s="22"/>
      <c r="M189" s="22"/>
      <c r="N189" s="82">
        <f t="shared" si="3"/>
        <v>0</v>
      </c>
      <c r="O189" s="74" t="e">
        <f>VLOOKUP(B189,EXPENSE!C:E,3,FALSE)</f>
        <v>#N/A</v>
      </c>
    </row>
    <row r="190" spans="2:15" ht="15" customHeight="1" x14ac:dyDescent="0.2">
      <c r="B190" s="17"/>
      <c r="C190" s="64"/>
      <c r="D190" s="80" t="e">
        <f>VLOOKUP(B190,EXPENSE!C:D,2,FALSE)</f>
        <v>#N/A</v>
      </c>
      <c r="E190" s="17"/>
      <c r="F190" s="126"/>
      <c r="G190" s="84"/>
      <c r="H190" s="22"/>
      <c r="I190" s="22"/>
      <c r="J190" s="22"/>
      <c r="K190" s="22"/>
      <c r="L190" s="22"/>
      <c r="M190" s="22"/>
      <c r="N190" s="82">
        <f t="shared" si="3"/>
        <v>0</v>
      </c>
      <c r="O190" s="74" t="e">
        <f>VLOOKUP(B190,EXPENSE!C:E,3,FALSE)</f>
        <v>#N/A</v>
      </c>
    </row>
    <row r="191" spans="2:15" ht="15" customHeight="1" x14ac:dyDescent="0.2">
      <c r="B191" s="17"/>
      <c r="C191" s="64"/>
      <c r="D191" s="80" t="e">
        <f>VLOOKUP(B191,EXPENSE!C:D,2,FALSE)</f>
        <v>#N/A</v>
      </c>
      <c r="E191" s="17"/>
      <c r="F191" s="126"/>
      <c r="G191" s="84"/>
      <c r="H191" s="22"/>
      <c r="I191" s="22"/>
      <c r="J191" s="22"/>
      <c r="K191" s="22"/>
      <c r="L191" s="22"/>
      <c r="M191" s="22"/>
      <c r="N191" s="82">
        <f t="shared" si="3"/>
        <v>0</v>
      </c>
      <c r="O191" s="74" t="e">
        <f>VLOOKUP(B191,EXPENSE!C:E,3,FALSE)</f>
        <v>#N/A</v>
      </c>
    </row>
    <row r="192" spans="2:15" ht="15" customHeight="1" x14ac:dyDescent="0.2">
      <c r="B192" s="17"/>
      <c r="C192" s="64"/>
      <c r="D192" s="80" t="e">
        <f>VLOOKUP(B192,EXPENSE!C:D,2,FALSE)</f>
        <v>#N/A</v>
      </c>
      <c r="E192" s="17"/>
      <c r="F192" s="126"/>
      <c r="G192" s="84"/>
      <c r="H192" s="22"/>
      <c r="I192" s="22"/>
      <c r="J192" s="22"/>
      <c r="K192" s="22"/>
      <c r="L192" s="22"/>
      <c r="M192" s="22"/>
      <c r="N192" s="82">
        <f t="shared" si="3"/>
        <v>0</v>
      </c>
      <c r="O192" s="74" t="e">
        <f>VLOOKUP(B192,EXPENSE!C:E,3,FALSE)</f>
        <v>#N/A</v>
      </c>
    </row>
    <row r="193" spans="2:15" ht="15" customHeight="1" x14ac:dyDescent="0.2">
      <c r="B193" s="17"/>
      <c r="C193" s="64"/>
      <c r="D193" s="80" t="e">
        <f>VLOOKUP(B193,EXPENSE!C:D,2,FALSE)</f>
        <v>#N/A</v>
      </c>
      <c r="E193" s="17"/>
      <c r="F193" s="126"/>
      <c r="G193" s="84"/>
      <c r="H193" s="22"/>
      <c r="I193" s="22"/>
      <c r="J193" s="22"/>
      <c r="K193" s="22"/>
      <c r="L193" s="22"/>
      <c r="M193" s="22"/>
      <c r="N193" s="82">
        <f t="shared" si="3"/>
        <v>0</v>
      </c>
      <c r="O193" s="74" t="e">
        <f>VLOOKUP(B193,EXPENSE!C:E,3,FALSE)</f>
        <v>#N/A</v>
      </c>
    </row>
    <row r="194" spans="2:15" ht="15" customHeight="1" x14ac:dyDescent="0.2">
      <c r="B194" s="17"/>
      <c r="C194" s="64"/>
      <c r="D194" s="80" t="e">
        <f>VLOOKUP(B194,EXPENSE!C:D,2,FALSE)</f>
        <v>#N/A</v>
      </c>
      <c r="E194" s="17"/>
      <c r="F194" s="126"/>
      <c r="G194" s="84"/>
      <c r="H194" s="22"/>
      <c r="I194" s="22"/>
      <c r="J194" s="22"/>
      <c r="K194" s="22"/>
      <c r="L194" s="22"/>
      <c r="M194" s="22"/>
      <c r="N194" s="82">
        <f t="shared" si="3"/>
        <v>0</v>
      </c>
      <c r="O194" s="74" t="e">
        <f>VLOOKUP(B194,EXPENSE!C:E,3,FALSE)</f>
        <v>#N/A</v>
      </c>
    </row>
    <row r="195" spans="2:15" ht="15" customHeight="1" x14ac:dyDescent="0.2">
      <c r="B195" s="17"/>
      <c r="C195" s="64"/>
      <c r="D195" s="80" t="e">
        <f>VLOOKUP(B195,EXPENSE!C:D,2,FALSE)</f>
        <v>#N/A</v>
      </c>
      <c r="E195" s="17"/>
      <c r="F195" s="126"/>
      <c r="G195" s="84"/>
      <c r="H195" s="22"/>
      <c r="I195" s="22"/>
      <c r="J195" s="22"/>
      <c r="K195" s="22"/>
      <c r="L195" s="22"/>
      <c r="M195" s="22"/>
      <c r="N195" s="82">
        <f t="shared" si="3"/>
        <v>0</v>
      </c>
      <c r="O195" s="74" t="e">
        <f>VLOOKUP(B195,EXPENSE!C:E,3,FALSE)</f>
        <v>#N/A</v>
      </c>
    </row>
    <row r="196" spans="2:15" ht="15" customHeight="1" x14ac:dyDescent="0.2">
      <c r="B196" s="17"/>
      <c r="C196" s="64"/>
      <c r="D196" s="80" t="e">
        <f>VLOOKUP(B196,EXPENSE!C:D,2,FALSE)</f>
        <v>#N/A</v>
      </c>
      <c r="E196" s="17"/>
      <c r="F196" s="126"/>
      <c r="G196" s="84"/>
      <c r="H196" s="22"/>
      <c r="I196" s="22"/>
      <c r="J196" s="22"/>
      <c r="K196" s="22"/>
      <c r="L196" s="22"/>
      <c r="M196" s="22"/>
      <c r="N196" s="82">
        <f t="shared" si="3"/>
        <v>0</v>
      </c>
      <c r="O196" s="74" t="e">
        <f>VLOOKUP(B196,EXPENSE!C:E,3,FALSE)</f>
        <v>#N/A</v>
      </c>
    </row>
    <row r="197" spans="2:15" ht="15" customHeight="1" x14ac:dyDescent="0.2">
      <c r="B197" s="17"/>
      <c r="C197" s="64"/>
      <c r="D197" s="80" t="e">
        <f>VLOOKUP(B197,EXPENSE!C:D,2,FALSE)</f>
        <v>#N/A</v>
      </c>
      <c r="E197" s="17"/>
      <c r="F197" s="126"/>
      <c r="G197" s="84"/>
      <c r="H197" s="22"/>
      <c r="I197" s="22"/>
      <c r="J197" s="22"/>
      <c r="K197" s="22"/>
      <c r="L197" s="22"/>
      <c r="M197" s="22"/>
      <c r="N197" s="82">
        <f t="shared" si="3"/>
        <v>0</v>
      </c>
      <c r="O197" s="74" t="e">
        <f>VLOOKUP(B197,EXPENSE!C:E,3,FALSE)</f>
        <v>#N/A</v>
      </c>
    </row>
    <row r="198" spans="2:15" ht="15" customHeight="1" x14ac:dyDescent="0.2">
      <c r="B198" s="17"/>
      <c r="C198" s="64"/>
      <c r="D198" s="80" t="e">
        <f>VLOOKUP(B198,EXPENSE!C:D,2,FALSE)</f>
        <v>#N/A</v>
      </c>
      <c r="E198" s="17"/>
      <c r="F198" s="126"/>
      <c r="G198" s="84"/>
      <c r="H198" s="22"/>
      <c r="I198" s="22"/>
      <c r="J198" s="22"/>
      <c r="K198" s="22"/>
      <c r="L198" s="22"/>
      <c r="M198" s="22"/>
      <c r="N198" s="82">
        <f t="shared" si="3"/>
        <v>0</v>
      </c>
      <c r="O198" s="74" t="e">
        <f>VLOOKUP(B198,EXPENSE!C:E,3,FALSE)</f>
        <v>#N/A</v>
      </c>
    </row>
    <row r="199" spans="2:15" ht="15" customHeight="1" x14ac:dyDescent="0.2">
      <c r="B199" s="17"/>
      <c r="C199" s="64"/>
      <c r="D199" s="80" t="e">
        <f>VLOOKUP(B199,EXPENSE!C:D,2,FALSE)</f>
        <v>#N/A</v>
      </c>
      <c r="E199" s="17"/>
      <c r="F199" s="126"/>
      <c r="G199" s="84"/>
      <c r="H199" s="22"/>
      <c r="I199" s="22"/>
      <c r="J199" s="22"/>
      <c r="K199" s="22"/>
      <c r="L199" s="22"/>
      <c r="M199" s="22"/>
      <c r="N199" s="82">
        <f t="shared" si="3"/>
        <v>0</v>
      </c>
      <c r="O199" s="74" t="e">
        <f>VLOOKUP(B199,EXPENSE!C:E,3,FALSE)</f>
        <v>#N/A</v>
      </c>
    </row>
    <row r="200" spans="2:15" ht="15" customHeight="1" x14ac:dyDescent="0.2">
      <c r="B200" s="17"/>
      <c r="C200" s="64"/>
      <c r="D200" s="80" t="e">
        <f>VLOOKUP(B200,EXPENSE!C:D,2,FALSE)</f>
        <v>#N/A</v>
      </c>
      <c r="E200" s="17"/>
      <c r="F200" s="126"/>
      <c r="G200" s="84"/>
      <c r="H200" s="22"/>
      <c r="I200" s="22"/>
      <c r="J200" s="22"/>
      <c r="K200" s="22"/>
      <c r="L200" s="22"/>
      <c r="M200" s="22"/>
      <c r="N200" s="82">
        <f t="shared" si="3"/>
        <v>0</v>
      </c>
      <c r="O200" s="74" t="e">
        <f>VLOOKUP(B200,EXPENSE!C:E,3,FALSE)</f>
        <v>#N/A</v>
      </c>
    </row>
    <row r="201" spans="2:15" ht="15" customHeight="1" x14ac:dyDescent="0.2">
      <c r="B201" s="17"/>
      <c r="C201" s="64"/>
      <c r="D201" s="80" t="e">
        <f>VLOOKUP(B201,EXPENSE!C:D,2,FALSE)</f>
        <v>#N/A</v>
      </c>
      <c r="E201" s="17"/>
      <c r="F201" s="126"/>
      <c r="G201" s="84"/>
      <c r="H201" s="22"/>
      <c r="I201" s="22"/>
      <c r="J201" s="22"/>
      <c r="K201" s="22"/>
      <c r="L201" s="22"/>
      <c r="M201" s="22"/>
      <c r="N201" s="82">
        <f t="shared" si="3"/>
        <v>0</v>
      </c>
      <c r="O201" s="74" t="e">
        <f>VLOOKUP(B201,EXPENSE!C:E,3,FALSE)</f>
        <v>#N/A</v>
      </c>
    </row>
    <row r="202" spans="2:15" ht="15" customHeight="1" x14ac:dyDescent="0.2">
      <c r="B202" s="17"/>
      <c r="C202" s="64"/>
      <c r="D202" s="80" t="e">
        <f>VLOOKUP(B202,EXPENSE!C:D,2,FALSE)</f>
        <v>#N/A</v>
      </c>
      <c r="E202" s="17"/>
      <c r="F202" s="126"/>
      <c r="G202" s="84"/>
      <c r="H202" s="22"/>
      <c r="I202" s="22"/>
      <c r="J202" s="22"/>
      <c r="K202" s="22"/>
      <c r="L202" s="22"/>
      <c r="M202" s="22"/>
      <c r="N202" s="82">
        <f t="shared" si="3"/>
        <v>0</v>
      </c>
      <c r="O202" s="74" t="e">
        <f>VLOOKUP(B202,EXPENSE!C:E,3,FALSE)</f>
        <v>#N/A</v>
      </c>
    </row>
    <row r="203" spans="2:15" ht="15" customHeight="1" x14ac:dyDescent="0.25">
      <c r="B203" s="75"/>
      <c r="C203" s="76"/>
      <c r="D203" s="77" t="s">
        <v>746</v>
      </c>
      <c r="E203" s="78"/>
      <c r="F203" s="129"/>
      <c r="G203" s="85"/>
      <c r="H203" s="79">
        <f t="shared" ref="H203:N203" si="4">SUM(H8:H202)</f>
        <v>0</v>
      </c>
      <c r="I203" s="79">
        <f t="shared" si="4"/>
        <v>0</v>
      </c>
      <c r="J203" s="79">
        <f t="shared" si="4"/>
        <v>0</v>
      </c>
      <c r="K203" s="79">
        <f t="shared" si="4"/>
        <v>0</v>
      </c>
      <c r="L203" s="79">
        <f t="shared" si="4"/>
        <v>0</v>
      </c>
      <c r="M203" s="79">
        <f t="shared" si="4"/>
        <v>0</v>
      </c>
      <c r="N203" s="79">
        <f t="shared" si="4"/>
        <v>0</v>
      </c>
      <c r="O203" s="75"/>
    </row>
    <row r="271" spans="4:4" ht="15" customHeight="1" x14ac:dyDescent="0.2">
      <c r="D271" s="56"/>
    </row>
  </sheetData>
  <sheetProtection sheet="1" objects="1" scenarios="1"/>
  <protectedRanges>
    <protectedRange sqref="E8:M202" name="Range2"/>
    <protectedRange sqref="B8:C202" name="Range1"/>
  </protectedRanges>
  <mergeCells count="1">
    <mergeCell ref="B4:C4"/>
  </mergeCells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Q271"/>
  <sheetViews>
    <sheetView showGridLines="0" showRowColHeaders="0" zoomScale="90" zoomScaleNormal="90" workbookViewId="0">
      <pane xSplit="1" ySplit="6" topLeftCell="B7" activePane="bottomRight" state="frozen"/>
      <selection activeCell="D271" sqref="D271"/>
      <selection pane="topRight" activeCell="D271" sqref="D271"/>
      <selection pane="bottomLeft" activeCell="D271" sqref="D271"/>
      <selection pane="bottomRight" activeCell="B9" sqref="B9"/>
    </sheetView>
  </sheetViews>
  <sheetFormatPr defaultRowHeight="15" customHeight="1" x14ac:dyDescent="0.2"/>
  <cols>
    <col min="1" max="1" width="5.7109375" style="10" customWidth="1"/>
    <col min="2" max="2" width="14.7109375" style="13" customWidth="1"/>
    <col min="3" max="3" width="15.7109375" style="54" customWidth="1"/>
    <col min="4" max="4" width="35.7109375" style="52" customWidth="1"/>
    <col min="5" max="5" width="25.7109375" style="13" customWidth="1"/>
    <col min="6" max="6" width="10.7109375" style="86" customWidth="1"/>
    <col min="7" max="7" width="11.7109375" style="86" customWidth="1"/>
    <col min="8" max="16" width="15.7109375" style="55" customWidth="1"/>
    <col min="17" max="17" width="40.7109375" style="13" customWidth="1"/>
    <col min="18" max="16384" width="9.140625" style="10"/>
  </cols>
  <sheetData>
    <row r="2" spans="2:17" s="52" customFormat="1" ht="19.5" customHeight="1" x14ac:dyDescent="0.3">
      <c r="B2" s="57" t="s">
        <v>519</v>
      </c>
      <c r="C2" s="57"/>
      <c r="D2" s="57"/>
      <c r="E2" s="57"/>
      <c r="F2" s="127"/>
      <c r="G2" s="59"/>
      <c r="H2" s="58"/>
      <c r="I2" s="58"/>
      <c r="J2" s="58"/>
      <c r="K2" s="58"/>
      <c r="L2" s="58"/>
      <c r="M2" s="58"/>
      <c r="N2" s="58"/>
      <c r="O2" s="58"/>
      <c r="P2" s="58"/>
      <c r="Q2" s="59"/>
    </row>
    <row r="3" spans="2:17" s="53" customFormat="1" ht="20.100000000000001" customHeight="1" x14ac:dyDescent="0.25">
      <c r="B3" s="60" t="s">
        <v>747</v>
      </c>
      <c r="C3" s="60"/>
      <c r="D3" s="60"/>
      <c r="E3" s="60"/>
      <c r="F3" s="128"/>
      <c r="G3" s="62"/>
      <c r="H3" s="61"/>
      <c r="I3" s="61"/>
      <c r="J3" s="61"/>
      <c r="K3" s="61"/>
      <c r="L3" s="61"/>
      <c r="M3" s="61"/>
      <c r="N3" s="61"/>
      <c r="O3" s="61"/>
      <c r="P3" s="61"/>
      <c r="Q3" s="62"/>
    </row>
    <row r="4" spans="2:17" s="53" customFormat="1" ht="20.100000000000001" customHeight="1" x14ac:dyDescent="0.25">
      <c r="B4" s="1026">
        <v>42035</v>
      </c>
      <c r="C4" s="1026"/>
      <c r="D4" s="63"/>
      <c r="E4" s="63"/>
      <c r="F4" s="128"/>
      <c r="G4" s="94"/>
      <c r="H4" s="61"/>
      <c r="I4" s="61"/>
      <c r="J4" s="61"/>
      <c r="K4" s="61"/>
      <c r="L4" s="61"/>
      <c r="M4" s="61"/>
      <c r="N4" s="61"/>
      <c r="O4" s="61"/>
      <c r="P4" s="61"/>
      <c r="Q4" s="62"/>
    </row>
    <row r="5" spans="2:17" ht="15" customHeight="1" thickBot="1" x14ac:dyDescent="0.25">
      <c r="B5" s="17"/>
      <c r="C5" s="64"/>
      <c r="D5" s="65"/>
      <c r="E5" s="17"/>
      <c r="F5" s="84"/>
      <c r="G5" s="84"/>
      <c r="H5" s="22"/>
      <c r="I5" s="22"/>
      <c r="J5" s="22"/>
      <c r="K5" s="22"/>
      <c r="L5" s="22"/>
      <c r="M5" s="22"/>
      <c r="N5" s="22"/>
      <c r="O5" s="22"/>
      <c r="P5" s="22"/>
      <c r="Q5" s="17"/>
    </row>
    <row r="6" spans="2:17" ht="39.950000000000003" customHeight="1" thickBot="1" x14ac:dyDescent="0.25">
      <c r="B6" s="67" t="s">
        <v>740</v>
      </c>
      <c r="C6" s="68" t="s">
        <v>741</v>
      </c>
      <c r="D6" s="67" t="s">
        <v>742</v>
      </c>
      <c r="E6" s="67" t="s">
        <v>743</v>
      </c>
      <c r="F6" s="69" t="s">
        <v>819</v>
      </c>
      <c r="G6" s="69" t="s">
        <v>744</v>
      </c>
      <c r="H6" s="70" t="s">
        <v>820</v>
      </c>
      <c r="I6" s="70" t="s">
        <v>821</v>
      </c>
      <c r="J6" s="70" t="s">
        <v>822</v>
      </c>
      <c r="K6" s="71" t="s">
        <v>823</v>
      </c>
      <c r="L6" s="71" t="s">
        <v>824</v>
      </c>
      <c r="M6" s="71" t="s">
        <v>825</v>
      </c>
      <c r="N6" s="71"/>
      <c r="O6" s="71"/>
      <c r="P6" s="71" t="s">
        <v>804</v>
      </c>
      <c r="Q6" s="72" t="s">
        <v>745</v>
      </c>
    </row>
    <row r="7" spans="2:17" ht="5.0999999999999996" customHeight="1" x14ac:dyDescent="0.2">
      <c r="B7" s="17"/>
      <c r="C7" s="17"/>
      <c r="D7" s="80"/>
      <c r="E7" s="17"/>
      <c r="F7" s="126"/>
      <c r="G7" s="17"/>
      <c r="H7" s="66"/>
      <c r="I7" s="66"/>
      <c r="J7" s="66"/>
      <c r="K7" s="66"/>
      <c r="L7" s="66"/>
      <c r="M7" s="66"/>
      <c r="N7" s="66"/>
      <c r="O7" s="66"/>
      <c r="P7" s="81"/>
      <c r="Q7" s="73"/>
    </row>
    <row r="8" spans="2:17" ht="15" customHeight="1" x14ac:dyDescent="0.2">
      <c r="B8" s="17"/>
      <c r="C8" s="64"/>
      <c r="D8" s="80" t="e">
        <f>VLOOKUP(B8,EXPENSE!C:D,2,FALSE)</f>
        <v>#N/A</v>
      </c>
      <c r="E8" s="17"/>
      <c r="F8" s="84"/>
      <c r="G8" s="126"/>
      <c r="H8" s="176"/>
      <c r="I8" s="176"/>
      <c r="J8" s="176"/>
      <c r="K8" s="176"/>
      <c r="L8" s="176"/>
      <c r="M8" s="176"/>
      <c r="N8" s="176"/>
      <c r="O8" s="176"/>
      <c r="P8" s="82">
        <f>SUM(H8:O8)</f>
        <v>0</v>
      </c>
      <c r="Q8" s="74" t="e">
        <f>VLOOKUP(B8,EXPENSE!C:E,3,FALSE)</f>
        <v>#N/A</v>
      </c>
    </row>
    <row r="9" spans="2:17" ht="15" customHeight="1" x14ac:dyDescent="0.2">
      <c r="B9" s="17"/>
      <c r="C9" s="64"/>
      <c r="D9" s="80" t="e">
        <f>VLOOKUP(B9,EXPENSE!C:D,2,FALSE)</f>
        <v>#N/A</v>
      </c>
      <c r="E9" s="17"/>
      <c r="F9" s="84"/>
      <c r="G9" s="126"/>
      <c r="H9" s="176"/>
      <c r="I9" s="176"/>
      <c r="J9" s="176"/>
      <c r="K9" s="176"/>
      <c r="L9" s="176"/>
      <c r="M9" s="176"/>
      <c r="N9" s="176"/>
      <c r="O9" s="176"/>
      <c r="P9" s="82">
        <f t="shared" ref="P9:P14" si="0">SUM(H9:O9)</f>
        <v>0</v>
      </c>
      <c r="Q9" s="74" t="e">
        <f>VLOOKUP(B9,EXPENSE!C:E,3,FALSE)</f>
        <v>#N/A</v>
      </c>
    </row>
    <row r="10" spans="2:17" ht="15" customHeight="1" x14ac:dyDescent="0.2">
      <c r="B10" s="17"/>
      <c r="C10" s="64"/>
      <c r="D10" s="80" t="e">
        <f>VLOOKUP(B10,EXPENSE!C:D,2,FALSE)</f>
        <v>#N/A</v>
      </c>
      <c r="E10" s="17"/>
      <c r="F10" s="84"/>
      <c r="G10" s="126"/>
      <c r="H10" s="176"/>
      <c r="I10" s="176"/>
      <c r="J10" s="176"/>
      <c r="K10" s="176"/>
      <c r="L10" s="176"/>
      <c r="M10" s="176"/>
      <c r="N10" s="176"/>
      <c r="O10" s="176"/>
      <c r="P10" s="82">
        <f t="shared" si="0"/>
        <v>0</v>
      </c>
      <c r="Q10" s="74" t="e">
        <f>VLOOKUP(B10,EXPENSE!C:E,3,FALSE)</f>
        <v>#N/A</v>
      </c>
    </row>
    <row r="11" spans="2:17" ht="15" customHeight="1" x14ac:dyDescent="0.2">
      <c r="B11" s="17"/>
      <c r="C11" s="64"/>
      <c r="D11" s="80" t="e">
        <f>VLOOKUP(B11,EXPENSE!C:D,2,FALSE)</f>
        <v>#N/A</v>
      </c>
      <c r="E11" s="17"/>
      <c r="F11" s="84"/>
      <c r="G11" s="126"/>
      <c r="H11" s="176"/>
      <c r="I11" s="176"/>
      <c r="J11" s="176"/>
      <c r="K11" s="176"/>
      <c r="L11" s="176"/>
      <c r="M11" s="176"/>
      <c r="N11" s="176"/>
      <c r="O11" s="176"/>
      <c r="P11" s="82">
        <f t="shared" si="0"/>
        <v>0</v>
      </c>
      <c r="Q11" s="74" t="e">
        <f>VLOOKUP(B11,EXPENSE!C:E,3,FALSE)</f>
        <v>#N/A</v>
      </c>
    </row>
    <row r="12" spans="2:17" ht="15" customHeight="1" x14ac:dyDescent="0.2">
      <c r="B12" s="17"/>
      <c r="C12" s="64"/>
      <c r="D12" s="80" t="e">
        <f>VLOOKUP(B12,EXPENSE!C:D,2,FALSE)</f>
        <v>#N/A</v>
      </c>
      <c r="E12" s="17"/>
      <c r="F12" s="84"/>
      <c r="G12" s="126"/>
      <c r="H12" s="176"/>
      <c r="I12" s="176"/>
      <c r="J12" s="176"/>
      <c r="K12" s="176"/>
      <c r="L12" s="176"/>
      <c r="M12" s="176"/>
      <c r="N12" s="176"/>
      <c r="O12" s="176"/>
      <c r="P12" s="82">
        <f t="shared" si="0"/>
        <v>0</v>
      </c>
      <c r="Q12" s="74" t="e">
        <f>VLOOKUP(B12,EXPENSE!C:E,3,FALSE)</f>
        <v>#N/A</v>
      </c>
    </row>
    <row r="13" spans="2:17" ht="15" customHeight="1" x14ac:dyDescent="0.2">
      <c r="B13" s="17"/>
      <c r="C13" s="64"/>
      <c r="D13" s="80" t="e">
        <f>VLOOKUP(B13,EXPENSE!C:D,2,FALSE)</f>
        <v>#N/A</v>
      </c>
      <c r="E13" s="17"/>
      <c r="F13" s="84"/>
      <c r="G13" s="126"/>
      <c r="H13" s="176"/>
      <c r="I13" s="176"/>
      <c r="J13" s="176"/>
      <c r="K13" s="176"/>
      <c r="L13" s="176"/>
      <c r="M13" s="176"/>
      <c r="N13" s="176"/>
      <c r="O13" s="176"/>
      <c r="P13" s="82">
        <f t="shared" si="0"/>
        <v>0</v>
      </c>
      <c r="Q13" s="74" t="e">
        <f>VLOOKUP(B13,EXPENSE!C:E,3,FALSE)</f>
        <v>#N/A</v>
      </c>
    </row>
    <row r="14" spans="2:17" ht="15" customHeight="1" x14ac:dyDescent="0.2">
      <c r="B14" s="17"/>
      <c r="C14" s="64"/>
      <c r="D14" s="80" t="e">
        <f>VLOOKUP(B14,EXPENSE!C:D,2,FALSE)</f>
        <v>#N/A</v>
      </c>
      <c r="E14" s="17"/>
      <c r="F14" s="84"/>
      <c r="G14" s="126"/>
      <c r="H14" s="176"/>
      <c r="I14" s="176"/>
      <c r="J14" s="176"/>
      <c r="K14" s="176"/>
      <c r="L14" s="176"/>
      <c r="M14" s="176"/>
      <c r="N14" s="176"/>
      <c r="O14" s="176"/>
      <c r="P14" s="82">
        <f t="shared" si="0"/>
        <v>0</v>
      </c>
      <c r="Q14" s="74" t="e">
        <f>VLOOKUP(B14,EXPENSE!C:E,3,FALSE)</f>
        <v>#N/A</v>
      </c>
    </row>
    <row r="15" spans="2:17" ht="15" customHeight="1" x14ac:dyDescent="0.2">
      <c r="B15" s="17"/>
      <c r="C15" s="64"/>
      <c r="D15" s="80" t="e">
        <f>VLOOKUP(B15,EXPENSE!C:D,2,FALSE)</f>
        <v>#N/A</v>
      </c>
      <c r="E15" s="17"/>
      <c r="F15" s="84"/>
      <c r="G15" s="126"/>
      <c r="H15" s="176"/>
      <c r="I15" s="176"/>
      <c r="J15" s="176"/>
      <c r="K15" s="176"/>
      <c r="L15" s="176"/>
      <c r="M15" s="176"/>
      <c r="N15" s="176"/>
      <c r="O15" s="176"/>
      <c r="P15" s="82">
        <f>SUM(H15:O15)</f>
        <v>0</v>
      </c>
      <c r="Q15" s="74" t="e">
        <f>VLOOKUP(B15,EXPENSE!C:E,3,FALSE)</f>
        <v>#N/A</v>
      </c>
    </row>
    <row r="16" spans="2:17" ht="15" customHeight="1" x14ac:dyDescent="0.2">
      <c r="B16" s="17"/>
      <c r="C16" s="64"/>
      <c r="D16" s="80" t="e">
        <f>VLOOKUP(B16,EXPENSE!C:D,2,FALSE)</f>
        <v>#N/A</v>
      </c>
      <c r="E16" s="17"/>
      <c r="F16" s="84"/>
      <c r="G16" s="126"/>
      <c r="H16" s="176"/>
      <c r="I16" s="176"/>
      <c r="J16" s="176"/>
      <c r="K16" s="176"/>
      <c r="L16" s="176"/>
      <c r="M16" s="176"/>
      <c r="N16" s="176"/>
      <c r="O16" s="176"/>
      <c r="P16" s="82">
        <f t="shared" ref="P16:P79" si="1">SUM(H16:O16)</f>
        <v>0</v>
      </c>
      <c r="Q16" s="74" t="e">
        <f>VLOOKUP(B16,EXPENSE!C:E,3,FALSE)</f>
        <v>#N/A</v>
      </c>
    </row>
    <row r="17" spans="2:17" ht="15" customHeight="1" x14ac:dyDescent="0.2">
      <c r="B17" s="17"/>
      <c r="C17" s="64"/>
      <c r="D17" s="80" t="e">
        <f>VLOOKUP(B17,EXPENSE!C:D,2,FALSE)</f>
        <v>#N/A</v>
      </c>
      <c r="E17" s="17"/>
      <c r="F17" s="84"/>
      <c r="G17" s="126"/>
      <c r="H17" s="176"/>
      <c r="I17" s="176"/>
      <c r="J17" s="176"/>
      <c r="K17" s="176"/>
      <c r="L17" s="176"/>
      <c r="M17" s="176"/>
      <c r="N17" s="176"/>
      <c r="O17" s="176"/>
      <c r="P17" s="82">
        <f t="shared" si="1"/>
        <v>0</v>
      </c>
      <c r="Q17" s="74" t="e">
        <f>VLOOKUP(B17,EXPENSE!C:E,3,FALSE)</f>
        <v>#N/A</v>
      </c>
    </row>
    <row r="18" spans="2:17" ht="15" customHeight="1" x14ac:dyDescent="0.2">
      <c r="B18" s="17"/>
      <c r="C18" s="64"/>
      <c r="D18" s="80" t="e">
        <f>VLOOKUP(B18,EXPENSE!C:D,2,FALSE)</f>
        <v>#N/A</v>
      </c>
      <c r="E18" s="17"/>
      <c r="F18" s="84"/>
      <c r="G18" s="126"/>
      <c r="H18" s="176"/>
      <c r="I18" s="176"/>
      <c r="J18" s="176"/>
      <c r="K18" s="176"/>
      <c r="L18" s="176"/>
      <c r="M18" s="176"/>
      <c r="N18" s="176"/>
      <c r="O18" s="176"/>
      <c r="P18" s="82">
        <f t="shared" si="1"/>
        <v>0</v>
      </c>
      <c r="Q18" s="74" t="e">
        <f>VLOOKUP(B18,EXPENSE!C:E,3,FALSE)</f>
        <v>#N/A</v>
      </c>
    </row>
    <row r="19" spans="2:17" ht="15" customHeight="1" x14ac:dyDescent="0.2">
      <c r="B19" s="17"/>
      <c r="C19" s="64"/>
      <c r="D19" s="80" t="e">
        <f>VLOOKUP(B19,EXPENSE!C:D,2,FALSE)</f>
        <v>#N/A</v>
      </c>
      <c r="E19" s="17"/>
      <c r="F19" s="84"/>
      <c r="G19" s="126"/>
      <c r="H19" s="176"/>
      <c r="I19" s="176"/>
      <c r="J19" s="176"/>
      <c r="K19" s="176"/>
      <c r="L19" s="176"/>
      <c r="M19" s="176"/>
      <c r="N19" s="176"/>
      <c r="O19" s="176"/>
      <c r="P19" s="82">
        <f t="shared" si="1"/>
        <v>0</v>
      </c>
      <c r="Q19" s="74" t="e">
        <f>VLOOKUP(B19,EXPENSE!C:E,3,FALSE)</f>
        <v>#N/A</v>
      </c>
    </row>
    <row r="20" spans="2:17" ht="15" customHeight="1" x14ac:dyDescent="0.2">
      <c r="B20" s="17"/>
      <c r="C20" s="64"/>
      <c r="D20" s="80" t="e">
        <f>VLOOKUP(B20,EXPENSE!C:D,2,FALSE)</f>
        <v>#N/A</v>
      </c>
      <c r="E20" s="17"/>
      <c r="F20" s="84"/>
      <c r="G20" s="126"/>
      <c r="H20" s="176"/>
      <c r="I20" s="176"/>
      <c r="J20" s="176"/>
      <c r="K20" s="176"/>
      <c r="L20" s="176"/>
      <c r="M20" s="176"/>
      <c r="N20" s="176"/>
      <c r="O20" s="176"/>
      <c r="P20" s="82">
        <f t="shared" si="1"/>
        <v>0</v>
      </c>
      <c r="Q20" s="74" t="e">
        <f>VLOOKUP(B20,EXPENSE!C:E,3,FALSE)</f>
        <v>#N/A</v>
      </c>
    </row>
    <row r="21" spans="2:17" ht="15" customHeight="1" x14ac:dyDescent="0.2">
      <c r="B21" s="17"/>
      <c r="C21" s="64"/>
      <c r="D21" s="80" t="e">
        <f>VLOOKUP(B21,EXPENSE!C:D,2,FALSE)</f>
        <v>#N/A</v>
      </c>
      <c r="E21" s="17"/>
      <c r="F21" s="84"/>
      <c r="G21" s="126"/>
      <c r="H21" s="176"/>
      <c r="I21" s="176"/>
      <c r="J21" s="176"/>
      <c r="K21" s="176"/>
      <c r="L21" s="176"/>
      <c r="M21" s="176"/>
      <c r="N21" s="176"/>
      <c r="O21" s="176"/>
      <c r="P21" s="82">
        <f t="shared" si="1"/>
        <v>0</v>
      </c>
      <c r="Q21" s="74" t="e">
        <f>VLOOKUP(B21,EXPENSE!C:E,3,FALSE)</f>
        <v>#N/A</v>
      </c>
    </row>
    <row r="22" spans="2:17" ht="15" customHeight="1" x14ac:dyDescent="0.2">
      <c r="B22" s="17"/>
      <c r="C22" s="64"/>
      <c r="D22" s="80" t="e">
        <f>VLOOKUP(B22,EXPENSE!C:D,2,FALSE)</f>
        <v>#N/A</v>
      </c>
      <c r="E22" s="17"/>
      <c r="F22" s="84"/>
      <c r="G22" s="126"/>
      <c r="H22" s="176"/>
      <c r="I22" s="176"/>
      <c r="J22" s="176"/>
      <c r="K22" s="176"/>
      <c r="L22" s="176"/>
      <c r="M22" s="176"/>
      <c r="N22" s="176"/>
      <c r="O22" s="176"/>
      <c r="P22" s="82">
        <f t="shared" si="1"/>
        <v>0</v>
      </c>
      <c r="Q22" s="74" t="e">
        <f>VLOOKUP(B22,EXPENSE!C:E,3,FALSE)</f>
        <v>#N/A</v>
      </c>
    </row>
    <row r="23" spans="2:17" ht="15" customHeight="1" x14ac:dyDescent="0.2">
      <c r="B23" s="17"/>
      <c r="C23" s="64"/>
      <c r="D23" s="80" t="e">
        <f>VLOOKUP(B23,EXPENSE!C:D,2,FALSE)</f>
        <v>#N/A</v>
      </c>
      <c r="E23" s="17"/>
      <c r="F23" s="84"/>
      <c r="G23" s="126"/>
      <c r="H23" s="176"/>
      <c r="I23" s="176"/>
      <c r="J23" s="176"/>
      <c r="K23" s="176"/>
      <c r="L23" s="176"/>
      <c r="M23" s="176"/>
      <c r="N23" s="176"/>
      <c r="O23" s="176"/>
      <c r="P23" s="82">
        <f t="shared" si="1"/>
        <v>0</v>
      </c>
      <c r="Q23" s="74" t="e">
        <f>VLOOKUP(B23,EXPENSE!C:E,3,FALSE)</f>
        <v>#N/A</v>
      </c>
    </row>
    <row r="24" spans="2:17" ht="15" customHeight="1" x14ac:dyDescent="0.2">
      <c r="B24" s="17"/>
      <c r="C24" s="64"/>
      <c r="D24" s="80" t="e">
        <f>VLOOKUP(B24,EXPENSE!C:D,2,FALSE)</f>
        <v>#N/A</v>
      </c>
      <c r="E24" s="17"/>
      <c r="F24" s="84"/>
      <c r="G24" s="126"/>
      <c r="H24" s="176"/>
      <c r="I24" s="176"/>
      <c r="J24" s="176"/>
      <c r="K24" s="176"/>
      <c r="L24" s="176"/>
      <c r="M24" s="176"/>
      <c r="N24" s="176"/>
      <c r="O24" s="176"/>
      <c r="P24" s="82">
        <f t="shared" si="1"/>
        <v>0</v>
      </c>
      <c r="Q24" s="74" t="e">
        <f>VLOOKUP(B24,EXPENSE!C:E,3,FALSE)</f>
        <v>#N/A</v>
      </c>
    </row>
    <row r="25" spans="2:17" ht="15" customHeight="1" x14ac:dyDescent="0.2">
      <c r="B25" s="17"/>
      <c r="C25" s="64"/>
      <c r="D25" s="80" t="e">
        <f>VLOOKUP(B25,EXPENSE!C:D,2,FALSE)</f>
        <v>#N/A</v>
      </c>
      <c r="E25" s="17"/>
      <c r="F25" s="84"/>
      <c r="G25" s="126"/>
      <c r="H25" s="176"/>
      <c r="I25" s="176"/>
      <c r="J25" s="176"/>
      <c r="K25" s="176"/>
      <c r="L25" s="176"/>
      <c r="M25" s="176"/>
      <c r="N25" s="176"/>
      <c r="O25" s="176"/>
      <c r="P25" s="82">
        <f t="shared" si="1"/>
        <v>0</v>
      </c>
      <c r="Q25" s="74" t="e">
        <f>VLOOKUP(B25,EXPENSE!C:E,3,FALSE)</f>
        <v>#N/A</v>
      </c>
    </row>
    <row r="26" spans="2:17" ht="15" customHeight="1" x14ac:dyDescent="0.2">
      <c r="B26" s="17"/>
      <c r="C26" s="64"/>
      <c r="D26" s="80" t="e">
        <f>VLOOKUP(B26,EXPENSE!C:D,2,FALSE)</f>
        <v>#N/A</v>
      </c>
      <c r="E26" s="17"/>
      <c r="F26" s="84"/>
      <c r="G26" s="126"/>
      <c r="H26" s="176"/>
      <c r="I26" s="176"/>
      <c r="J26" s="176"/>
      <c r="K26" s="176"/>
      <c r="L26" s="176"/>
      <c r="M26" s="176"/>
      <c r="N26" s="176"/>
      <c r="O26" s="176"/>
      <c r="P26" s="82">
        <f t="shared" si="1"/>
        <v>0</v>
      </c>
      <c r="Q26" s="74" t="e">
        <f>VLOOKUP(B26,EXPENSE!C:E,3,FALSE)</f>
        <v>#N/A</v>
      </c>
    </row>
    <row r="27" spans="2:17" ht="15" customHeight="1" x14ac:dyDescent="0.2">
      <c r="B27" s="17"/>
      <c r="C27" s="64"/>
      <c r="D27" s="80" t="e">
        <f>VLOOKUP(B27,EXPENSE!C:D,2,FALSE)</f>
        <v>#N/A</v>
      </c>
      <c r="E27" s="17"/>
      <c r="F27" s="84"/>
      <c r="G27" s="126"/>
      <c r="H27" s="176"/>
      <c r="I27" s="176"/>
      <c r="J27" s="176"/>
      <c r="K27" s="176"/>
      <c r="L27" s="176"/>
      <c r="M27" s="176"/>
      <c r="N27" s="176"/>
      <c r="O27" s="176"/>
      <c r="P27" s="82">
        <f t="shared" si="1"/>
        <v>0</v>
      </c>
      <c r="Q27" s="74" t="e">
        <f>VLOOKUP(B27,EXPENSE!C:E,3,FALSE)</f>
        <v>#N/A</v>
      </c>
    </row>
    <row r="28" spans="2:17" ht="15" customHeight="1" x14ac:dyDescent="0.2">
      <c r="B28" s="17"/>
      <c r="C28" s="64"/>
      <c r="D28" s="80" t="e">
        <f>VLOOKUP(B28,EXPENSE!C:D,2,FALSE)</f>
        <v>#N/A</v>
      </c>
      <c r="E28" s="17"/>
      <c r="F28" s="84"/>
      <c r="G28" s="126"/>
      <c r="H28" s="176"/>
      <c r="I28" s="176"/>
      <c r="J28" s="176"/>
      <c r="K28" s="176"/>
      <c r="L28" s="176"/>
      <c r="M28" s="176"/>
      <c r="N28" s="176"/>
      <c r="O28" s="176"/>
      <c r="P28" s="82">
        <f t="shared" si="1"/>
        <v>0</v>
      </c>
      <c r="Q28" s="74" t="e">
        <f>VLOOKUP(B28,EXPENSE!C:E,3,FALSE)</f>
        <v>#N/A</v>
      </c>
    </row>
    <row r="29" spans="2:17" ht="15" customHeight="1" x14ac:dyDescent="0.2">
      <c r="B29" s="17"/>
      <c r="C29" s="64"/>
      <c r="D29" s="80" t="e">
        <f>VLOOKUP(B29,EXPENSE!C:D,2,FALSE)</f>
        <v>#N/A</v>
      </c>
      <c r="E29" s="17"/>
      <c r="F29" s="84"/>
      <c r="G29" s="126"/>
      <c r="H29" s="176"/>
      <c r="I29" s="176"/>
      <c r="J29" s="176"/>
      <c r="K29" s="176"/>
      <c r="L29" s="176"/>
      <c r="M29" s="176"/>
      <c r="N29" s="176"/>
      <c r="O29" s="176"/>
      <c r="P29" s="82">
        <f t="shared" si="1"/>
        <v>0</v>
      </c>
      <c r="Q29" s="74" t="e">
        <f>VLOOKUP(B29,EXPENSE!C:E,3,FALSE)</f>
        <v>#N/A</v>
      </c>
    </row>
    <row r="30" spans="2:17" ht="15" customHeight="1" x14ac:dyDescent="0.2">
      <c r="B30" s="17"/>
      <c r="C30" s="64"/>
      <c r="D30" s="80" t="e">
        <f>VLOOKUP(B30,EXPENSE!C:D,2,FALSE)</f>
        <v>#N/A</v>
      </c>
      <c r="E30" s="17"/>
      <c r="F30" s="84"/>
      <c r="G30" s="126"/>
      <c r="H30" s="176"/>
      <c r="I30" s="176"/>
      <c r="J30" s="176"/>
      <c r="K30" s="176"/>
      <c r="L30" s="176"/>
      <c r="M30" s="176"/>
      <c r="N30" s="176"/>
      <c r="O30" s="176"/>
      <c r="P30" s="82">
        <f t="shared" si="1"/>
        <v>0</v>
      </c>
      <c r="Q30" s="74" t="e">
        <f>VLOOKUP(B30,EXPENSE!C:E,3,FALSE)</f>
        <v>#N/A</v>
      </c>
    </row>
    <row r="31" spans="2:17" ht="15" customHeight="1" x14ac:dyDescent="0.2">
      <c r="B31" s="17"/>
      <c r="C31" s="64"/>
      <c r="D31" s="80" t="e">
        <f>VLOOKUP(B31,EXPENSE!C:D,2,FALSE)</f>
        <v>#N/A</v>
      </c>
      <c r="E31" s="17"/>
      <c r="F31" s="84"/>
      <c r="G31" s="126"/>
      <c r="H31" s="176"/>
      <c r="I31" s="176"/>
      <c r="J31" s="176"/>
      <c r="K31" s="176"/>
      <c r="L31" s="176"/>
      <c r="M31" s="176"/>
      <c r="N31" s="176"/>
      <c r="O31" s="176"/>
      <c r="P31" s="82">
        <f t="shared" si="1"/>
        <v>0</v>
      </c>
      <c r="Q31" s="74" t="e">
        <f>VLOOKUP(B31,EXPENSE!C:E,3,FALSE)</f>
        <v>#N/A</v>
      </c>
    </row>
    <row r="32" spans="2:17" ht="15" customHeight="1" x14ac:dyDescent="0.2">
      <c r="B32" s="17"/>
      <c r="C32" s="64"/>
      <c r="D32" s="80" t="e">
        <f>VLOOKUP(B32,EXPENSE!C:D,2,FALSE)</f>
        <v>#N/A</v>
      </c>
      <c r="E32" s="17"/>
      <c r="F32" s="84"/>
      <c r="G32" s="126"/>
      <c r="H32" s="176"/>
      <c r="I32" s="176"/>
      <c r="J32" s="176"/>
      <c r="K32" s="176"/>
      <c r="L32" s="176"/>
      <c r="M32" s="176"/>
      <c r="N32" s="176"/>
      <c r="O32" s="176"/>
      <c r="P32" s="82">
        <f t="shared" si="1"/>
        <v>0</v>
      </c>
      <c r="Q32" s="74" t="e">
        <f>VLOOKUP(B32,EXPENSE!C:E,3,FALSE)</f>
        <v>#N/A</v>
      </c>
    </row>
    <row r="33" spans="2:17" ht="15" customHeight="1" x14ac:dyDescent="0.2">
      <c r="B33" s="17"/>
      <c r="C33" s="64"/>
      <c r="D33" s="80" t="e">
        <f>VLOOKUP(B33,EXPENSE!C:D,2,FALSE)</f>
        <v>#N/A</v>
      </c>
      <c r="E33" s="17"/>
      <c r="F33" s="84"/>
      <c r="G33" s="126"/>
      <c r="H33" s="176"/>
      <c r="I33" s="176"/>
      <c r="J33" s="176"/>
      <c r="K33" s="176"/>
      <c r="L33" s="176"/>
      <c r="M33" s="176"/>
      <c r="N33" s="176"/>
      <c r="O33" s="176"/>
      <c r="P33" s="82">
        <f t="shared" si="1"/>
        <v>0</v>
      </c>
      <c r="Q33" s="74" t="e">
        <f>VLOOKUP(B33,EXPENSE!C:E,3,FALSE)</f>
        <v>#N/A</v>
      </c>
    </row>
    <row r="34" spans="2:17" ht="15" customHeight="1" x14ac:dyDescent="0.2">
      <c r="B34" s="17"/>
      <c r="C34" s="64"/>
      <c r="D34" s="80" t="e">
        <f>VLOOKUP(B34,EXPENSE!C:D,2,FALSE)</f>
        <v>#N/A</v>
      </c>
      <c r="E34" s="17"/>
      <c r="F34" s="84"/>
      <c r="G34" s="126"/>
      <c r="H34" s="176"/>
      <c r="I34" s="176"/>
      <c r="J34" s="176"/>
      <c r="K34" s="176"/>
      <c r="L34" s="176"/>
      <c r="M34" s="176"/>
      <c r="N34" s="176"/>
      <c r="O34" s="176"/>
      <c r="P34" s="82">
        <f t="shared" si="1"/>
        <v>0</v>
      </c>
      <c r="Q34" s="74" t="e">
        <f>VLOOKUP(B34,EXPENSE!C:E,3,FALSE)</f>
        <v>#N/A</v>
      </c>
    </row>
    <row r="35" spans="2:17" ht="15" customHeight="1" x14ac:dyDescent="0.2">
      <c r="B35" s="17"/>
      <c r="C35" s="64"/>
      <c r="D35" s="80" t="e">
        <f>VLOOKUP(B35,EXPENSE!C:D,2,FALSE)</f>
        <v>#N/A</v>
      </c>
      <c r="E35" s="17"/>
      <c r="F35" s="84"/>
      <c r="G35" s="126"/>
      <c r="H35" s="176"/>
      <c r="I35" s="176"/>
      <c r="J35" s="176"/>
      <c r="K35" s="176"/>
      <c r="L35" s="176"/>
      <c r="M35" s="176"/>
      <c r="N35" s="176"/>
      <c r="O35" s="176"/>
      <c r="P35" s="82">
        <f t="shared" si="1"/>
        <v>0</v>
      </c>
      <c r="Q35" s="74" t="e">
        <f>VLOOKUP(B35,EXPENSE!C:E,3,FALSE)</f>
        <v>#N/A</v>
      </c>
    </row>
    <row r="36" spans="2:17" ht="15" customHeight="1" x14ac:dyDescent="0.2">
      <c r="B36" s="17"/>
      <c r="C36" s="64"/>
      <c r="D36" s="80" t="e">
        <f>VLOOKUP(B36,EXPENSE!C:D,2,FALSE)</f>
        <v>#N/A</v>
      </c>
      <c r="E36" s="17"/>
      <c r="F36" s="84"/>
      <c r="G36" s="126"/>
      <c r="H36" s="176"/>
      <c r="I36" s="176"/>
      <c r="J36" s="176"/>
      <c r="K36" s="176"/>
      <c r="L36" s="176"/>
      <c r="M36" s="176"/>
      <c r="N36" s="176"/>
      <c r="O36" s="176"/>
      <c r="P36" s="82">
        <f t="shared" si="1"/>
        <v>0</v>
      </c>
      <c r="Q36" s="74" t="e">
        <f>VLOOKUP(B36,EXPENSE!C:E,3,FALSE)</f>
        <v>#N/A</v>
      </c>
    </row>
    <row r="37" spans="2:17" ht="15" customHeight="1" x14ac:dyDescent="0.2">
      <c r="B37" s="17"/>
      <c r="C37" s="64"/>
      <c r="D37" s="80" t="e">
        <f>VLOOKUP(B37,EXPENSE!C:D,2,FALSE)</f>
        <v>#N/A</v>
      </c>
      <c r="E37" s="17"/>
      <c r="F37" s="84"/>
      <c r="G37" s="126"/>
      <c r="H37" s="176"/>
      <c r="I37" s="176"/>
      <c r="J37" s="176"/>
      <c r="K37" s="176"/>
      <c r="L37" s="176"/>
      <c r="M37" s="176"/>
      <c r="N37" s="176"/>
      <c r="O37" s="176"/>
      <c r="P37" s="82">
        <f t="shared" si="1"/>
        <v>0</v>
      </c>
      <c r="Q37" s="74" t="e">
        <f>VLOOKUP(B37,EXPENSE!C:E,3,FALSE)</f>
        <v>#N/A</v>
      </c>
    </row>
    <row r="38" spans="2:17" ht="15" customHeight="1" x14ac:dyDescent="0.2">
      <c r="B38" s="17"/>
      <c r="C38" s="64"/>
      <c r="D38" s="80" t="e">
        <f>VLOOKUP(B38,EXPENSE!C:D,2,FALSE)</f>
        <v>#N/A</v>
      </c>
      <c r="E38" s="17"/>
      <c r="F38" s="84"/>
      <c r="G38" s="126"/>
      <c r="H38" s="176"/>
      <c r="I38" s="176"/>
      <c r="J38" s="176"/>
      <c r="K38" s="176"/>
      <c r="L38" s="176"/>
      <c r="M38" s="176"/>
      <c r="N38" s="176"/>
      <c r="O38" s="176"/>
      <c r="P38" s="82">
        <f t="shared" si="1"/>
        <v>0</v>
      </c>
      <c r="Q38" s="74" t="e">
        <f>VLOOKUP(B38,EXPENSE!C:E,3,FALSE)</f>
        <v>#N/A</v>
      </c>
    </row>
    <row r="39" spans="2:17" ht="15" customHeight="1" x14ac:dyDescent="0.2">
      <c r="B39" s="17"/>
      <c r="C39" s="64"/>
      <c r="D39" s="80" t="e">
        <f>VLOOKUP(B39,EXPENSE!C:D,2,FALSE)</f>
        <v>#N/A</v>
      </c>
      <c r="E39" s="17"/>
      <c r="F39" s="84"/>
      <c r="G39" s="126"/>
      <c r="H39" s="176"/>
      <c r="I39" s="176"/>
      <c r="J39" s="176"/>
      <c r="K39" s="176"/>
      <c r="L39" s="176"/>
      <c r="M39" s="176"/>
      <c r="N39" s="176"/>
      <c r="O39" s="176"/>
      <c r="P39" s="82">
        <f t="shared" si="1"/>
        <v>0</v>
      </c>
      <c r="Q39" s="74" t="e">
        <f>VLOOKUP(B39,EXPENSE!C:E,3,FALSE)</f>
        <v>#N/A</v>
      </c>
    </row>
    <row r="40" spans="2:17" ht="15" customHeight="1" x14ac:dyDescent="0.2">
      <c r="B40" s="17"/>
      <c r="C40" s="64"/>
      <c r="D40" s="80" t="e">
        <f>VLOOKUP(B40,EXPENSE!C:D,2,FALSE)</f>
        <v>#N/A</v>
      </c>
      <c r="E40" s="17"/>
      <c r="F40" s="84"/>
      <c r="G40" s="126"/>
      <c r="H40" s="176"/>
      <c r="I40" s="176"/>
      <c r="J40" s="176"/>
      <c r="K40" s="176"/>
      <c r="L40" s="176"/>
      <c r="M40" s="176"/>
      <c r="N40" s="176"/>
      <c r="O40" s="176"/>
      <c r="P40" s="82">
        <f t="shared" si="1"/>
        <v>0</v>
      </c>
      <c r="Q40" s="74" t="e">
        <f>VLOOKUP(B40,EXPENSE!C:E,3,FALSE)</f>
        <v>#N/A</v>
      </c>
    </row>
    <row r="41" spans="2:17" ht="15" customHeight="1" x14ac:dyDescent="0.2">
      <c r="B41" s="17"/>
      <c r="C41" s="64"/>
      <c r="D41" s="80" t="e">
        <f>VLOOKUP(B41,EXPENSE!C:D,2,FALSE)</f>
        <v>#N/A</v>
      </c>
      <c r="E41" s="17"/>
      <c r="F41" s="84"/>
      <c r="G41" s="126"/>
      <c r="H41" s="176"/>
      <c r="I41" s="176"/>
      <c r="J41" s="176"/>
      <c r="K41" s="176"/>
      <c r="L41" s="176"/>
      <c r="M41" s="176"/>
      <c r="N41" s="176"/>
      <c r="O41" s="176"/>
      <c r="P41" s="82">
        <f t="shared" si="1"/>
        <v>0</v>
      </c>
      <c r="Q41" s="74" t="e">
        <f>VLOOKUP(B41,EXPENSE!C:E,3,FALSE)</f>
        <v>#N/A</v>
      </c>
    </row>
    <row r="42" spans="2:17" ht="15" customHeight="1" x14ac:dyDescent="0.2">
      <c r="B42" s="17"/>
      <c r="C42" s="64"/>
      <c r="D42" s="80" t="e">
        <f>VLOOKUP(B42,EXPENSE!C:D,2,FALSE)</f>
        <v>#N/A</v>
      </c>
      <c r="E42" s="17"/>
      <c r="F42" s="84"/>
      <c r="G42" s="126"/>
      <c r="H42" s="176"/>
      <c r="I42" s="176"/>
      <c r="J42" s="176"/>
      <c r="K42" s="176"/>
      <c r="L42" s="176"/>
      <c r="M42" s="176"/>
      <c r="N42" s="176"/>
      <c r="O42" s="176"/>
      <c r="P42" s="82">
        <f t="shared" si="1"/>
        <v>0</v>
      </c>
      <c r="Q42" s="74" t="e">
        <f>VLOOKUP(B42,EXPENSE!C:E,3,FALSE)</f>
        <v>#N/A</v>
      </c>
    </row>
    <row r="43" spans="2:17" ht="15" customHeight="1" x14ac:dyDescent="0.2">
      <c r="B43" s="17"/>
      <c r="C43" s="64"/>
      <c r="D43" s="80" t="e">
        <f>VLOOKUP(B43,EXPENSE!C:D,2,FALSE)</f>
        <v>#N/A</v>
      </c>
      <c r="E43" s="17"/>
      <c r="F43" s="84"/>
      <c r="G43" s="126"/>
      <c r="H43" s="176"/>
      <c r="I43" s="176"/>
      <c r="J43" s="176"/>
      <c r="K43" s="176"/>
      <c r="L43" s="176"/>
      <c r="M43" s="176"/>
      <c r="N43" s="176"/>
      <c r="O43" s="176"/>
      <c r="P43" s="82">
        <f t="shared" si="1"/>
        <v>0</v>
      </c>
      <c r="Q43" s="74" t="e">
        <f>VLOOKUP(B43,EXPENSE!C:E,3,FALSE)</f>
        <v>#N/A</v>
      </c>
    </row>
    <row r="44" spans="2:17" ht="15" customHeight="1" x14ac:dyDescent="0.2">
      <c r="B44" s="17"/>
      <c r="C44" s="64"/>
      <c r="D44" s="80" t="e">
        <f>VLOOKUP(B44,EXPENSE!C:D,2,FALSE)</f>
        <v>#N/A</v>
      </c>
      <c r="E44" s="17"/>
      <c r="F44" s="84"/>
      <c r="G44" s="126"/>
      <c r="H44" s="176"/>
      <c r="I44" s="176"/>
      <c r="J44" s="176"/>
      <c r="K44" s="176"/>
      <c r="L44" s="176"/>
      <c r="M44" s="176"/>
      <c r="N44" s="176"/>
      <c r="O44" s="176"/>
      <c r="P44" s="82">
        <f t="shared" si="1"/>
        <v>0</v>
      </c>
      <c r="Q44" s="74" t="e">
        <f>VLOOKUP(B44,EXPENSE!C:E,3,FALSE)</f>
        <v>#N/A</v>
      </c>
    </row>
    <row r="45" spans="2:17" ht="15" customHeight="1" x14ac:dyDescent="0.2">
      <c r="B45" s="17"/>
      <c r="C45" s="64"/>
      <c r="D45" s="80" t="e">
        <f>VLOOKUP(B45,EXPENSE!C:D,2,FALSE)</f>
        <v>#N/A</v>
      </c>
      <c r="E45" s="17"/>
      <c r="F45" s="84"/>
      <c r="G45" s="126"/>
      <c r="H45" s="176"/>
      <c r="I45" s="176"/>
      <c r="J45" s="176"/>
      <c r="K45" s="176"/>
      <c r="L45" s="176"/>
      <c r="M45" s="176"/>
      <c r="N45" s="176"/>
      <c r="O45" s="176"/>
      <c r="P45" s="82">
        <f t="shared" si="1"/>
        <v>0</v>
      </c>
      <c r="Q45" s="74" t="e">
        <f>VLOOKUP(B45,EXPENSE!C:E,3,FALSE)</f>
        <v>#N/A</v>
      </c>
    </row>
    <row r="46" spans="2:17" ht="15" customHeight="1" x14ac:dyDescent="0.2">
      <c r="B46" s="17"/>
      <c r="C46" s="64"/>
      <c r="D46" s="80" t="e">
        <f>VLOOKUP(B46,EXPENSE!C:D,2,FALSE)</f>
        <v>#N/A</v>
      </c>
      <c r="E46" s="17"/>
      <c r="F46" s="84"/>
      <c r="G46" s="126"/>
      <c r="H46" s="176"/>
      <c r="I46" s="176"/>
      <c r="J46" s="176"/>
      <c r="K46" s="176"/>
      <c r="L46" s="176"/>
      <c r="M46" s="176"/>
      <c r="N46" s="176"/>
      <c r="O46" s="176"/>
      <c r="P46" s="82">
        <f t="shared" si="1"/>
        <v>0</v>
      </c>
      <c r="Q46" s="74" t="e">
        <f>VLOOKUP(B46,EXPENSE!C:E,3,FALSE)</f>
        <v>#N/A</v>
      </c>
    </row>
    <row r="47" spans="2:17" ht="15" customHeight="1" x14ac:dyDescent="0.2">
      <c r="B47" s="17"/>
      <c r="C47" s="64"/>
      <c r="D47" s="80" t="e">
        <f>VLOOKUP(B47,EXPENSE!C:D,2,FALSE)</f>
        <v>#N/A</v>
      </c>
      <c r="E47" s="17"/>
      <c r="F47" s="84"/>
      <c r="G47" s="126"/>
      <c r="H47" s="176"/>
      <c r="I47" s="176"/>
      <c r="J47" s="176"/>
      <c r="K47" s="176"/>
      <c r="L47" s="176"/>
      <c r="M47" s="176"/>
      <c r="N47" s="176"/>
      <c r="O47" s="176"/>
      <c r="P47" s="82">
        <f t="shared" si="1"/>
        <v>0</v>
      </c>
      <c r="Q47" s="74" t="e">
        <f>VLOOKUP(B47,EXPENSE!C:E,3,FALSE)</f>
        <v>#N/A</v>
      </c>
    </row>
    <row r="48" spans="2:17" ht="15" customHeight="1" x14ac:dyDescent="0.2">
      <c r="B48" s="17"/>
      <c r="C48" s="64"/>
      <c r="D48" s="80" t="e">
        <f>VLOOKUP(B48,EXPENSE!C:D,2,FALSE)</f>
        <v>#N/A</v>
      </c>
      <c r="E48" s="17"/>
      <c r="F48" s="84"/>
      <c r="G48" s="126"/>
      <c r="H48" s="176"/>
      <c r="I48" s="176"/>
      <c r="J48" s="176"/>
      <c r="K48" s="176"/>
      <c r="L48" s="176"/>
      <c r="M48" s="176"/>
      <c r="N48" s="176"/>
      <c r="O48" s="176"/>
      <c r="P48" s="82">
        <f t="shared" si="1"/>
        <v>0</v>
      </c>
      <c r="Q48" s="74" t="e">
        <f>VLOOKUP(B48,EXPENSE!C:E,3,FALSE)</f>
        <v>#N/A</v>
      </c>
    </row>
    <row r="49" spans="2:17" ht="15" customHeight="1" x14ac:dyDescent="0.2">
      <c r="B49" s="17"/>
      <c r="C49" s="64"/>
      <c r="D49" s="80" t="e">
        <f>VLOOKUP(B49,EXPENSE!C:D,2,FALSE)</f>
        <v>#N/A</v>
      </c>
      <c r="E49" s="17"/>
      <c r="F49" s="84"/>
      <c r="G49" s="126"/>
      <c r="H49" s="176"/>
      <c r="I49" s="176"/>
      <c r="J49" s="176"/>
      <c r="K49" s="176"/>
      <c r="L49" s="176"/>
      <c r="M49" s="176"/>
      <c r="N49" s="176"/>
      <c r="O49" s="176"/>
      <c r="P49" s="82">
        <f t="shared" si="1"/>
        <v>0</v>
      </c>
      <c r="Q49" s="74" t="e">
        <f>VLOOKUP(B49,EXPENSE!C:E,3,FALSE)</f>
        <v>#N/A</v>
      </c>
    </row>
    <row r="50" spans="2:17" ht="15" customHeight="1" x14ac:dyDescent="0.2">
      <c r="B50" s="17"/>
      <c r="C50" s="64"/>
      <c r="D50" s="80" t="e">
        <f>VLOOKUP(B50,EXPENSE!C:D,2,FALSE)</f>
        <v>#N/A</v>
      </c>
      <c r="E50" s="17"/>
      <c r="F50" s="84"/>
      <c r="G50" s="126"/>
      <c r="H50" s="176"/>
      <c r="I50" s="176"/>
      <c r="J50" s="176"/>
      <c r="K50" s="176"/>
      <c r="L50" s="176"/>
      <c r="M50" s="176"/>
      <c r="N50" s="176"/>
      <c r="O50" s="176"/>
      <c r="P50" s="82">
        <f t="shared" si="1"/>
        <v>0</v>
      </c>
      <c r="Q50" s="74" t="e">
        <f>VLOOKUP(B50,EXPENSE!C:E,3,FALSE)</f>
        <v>#N/A</v>
      </c>
    </row>
    <row r="51" spans="2:17" ht="15" customHeight="1" x14ac:dyDescent="0.2">
      <c r="B51" s="17"/>
      <c r="C51" s="64"/>
      <c r="D51" s="80" t="e">
        <f>VLOOKUP(B51,EXPENSE!C:D,2,FALSE)</f>
        <v>#N/A</v>
      </c>
      <c r="E51" s="17"/>
      <c r="F51" s="84"/>
      <c r="G51" s="126"/>
      <c r="H51" s="176"/>
      <c r="I51" s="176"/>
      <c r="J51" s="176"/>
      <c r="K51" s="176"/>
      <c r="L51" s="176"/>
      <c r="M51" s="176"/>
      <c r="N51" s="176"/>
      <c r="O51" s="176"/>
      <c r="P51" s="82">
        <f t="shared" si="1"/>
        <v>0</v>
      </c>
      <c r="Q51" s="74" t="e">
        <f>VLOOKUP(B51,EXPENSE!C:E,3,FALSE)</f>
        <v>#N/A</v>
      </c>
    </row>
    <row r="52" spans="2:17" ht="15" customHeight="1" x14ac:dyDescent="0.2">
      <c r="B52" s="17"/>
      <c r="C52" s="64"/>
      <c r="D52" s="80" t="e">
        <f>VLOOKUP(B52,EXPENSE!C:D,2,FALSE)</f>
        <v>#N/A</v>
      </c>
      <c r="E52" s="17"/>
      <c r="F52" s="84"/>
      <c r="G52" s="126"/>
      <c r="H52" s="176"/>
      <c r="I52" s="176"/>
      <c r="J52" s="176"/>
      <c r="K52" s="176"/>
      <c r="L52" s="176"/>
      <c r="M52" s="176"/>
      <c r="N52" s="176"/>
      <c r="O52" s="176"/>
      <c r="P52" s="82">
        <f t="shared" si="1"/>
        <v>0</v>
      </c>
      <c r="Q52" s="74" t="e">
        <f>VLOOKUP(B52,EXPENSE!C:E,3,FALSE)</f>
        <v>#N/A</v>
      </c>
    </row>
    <row r="53" spans="2:17" ht="15" customHeight="1" x14ac:dyDescent="0.2">
      <c r="B53" s="17"/>
      <c r="C53" s="64"/>
      <c r="D53" s="80" t="e">
        <f>VLOOKUP(B53,EXPENSE!C:D,2,FALSE)</f>
        <v>#N/A</v>
      </c>
      <c r="E53" s="17"/>
      <c r="F53" s="84"/>
      <c r="G53" s="126"/>
      <c r="H53" s="176"/>
      <c r="I53" s="176"/>
      <c r="J53" s="176"/>
      <c r="K53" s="176"/>
      <c r="L53" s="176"/>
      <c r="M53" s="176"/>
      <c r="N53" s="176"/>
      <c r="O53" s="176"/>
      <c r="P53" s="82">
        <f t="shared" si="1"/>
        <v>0</v>
      </c>
      <c r="Q53" s="74" t="e">
        <f>VLOOKUP(B53,EXPENSE!C:E,3,FALSE)</f>
        <v>#N/A</v>
      </c>
    </row>
    <row r="54" spans="2:17" ht="15" customHeight="1" x14ac:dyDescent="0.2">
      <c r="B54" s="17"/>
      <c r="C54" s="64"/>
      <c r="D54" s="80" t="e">
        <f>VLOOKUP(B54,EXPENSE!C:D,2,FALSE)</f>
        <v>#N/A</v>
      </c>
      <c r="E54" s="17"/>
      <c r="F54" s="84"/>
      <c r="G54" s="126"/>
      <c r="H54" s="176"/>
      <c r="I54" s="176"/>
      <c r="J54" s="176"/>
      <c r="K54" s="176"/>
      <c r="L54" s="176"/>
      <c r="M54" s="176"/>
      <c r="N54" s="176"/>
      <c r="O54" s="176"/>
      <c r="P54" s="82">
        <f t="shared" si="1"/>
        <v>0</v>
      </c>
      <c r="Q54" s="74" t="e">
        <f>VLOOKUP(B54,EXPENSE!C:E,3,FALSE)</f>
        <v>#N/A</v>
      </c>
    </row>
    <row r="55" spans="2:17" ht="15" customHeight="1" x14ac:dyDescent="0.2">
      <c r="B55" s="17"/>
      <c r="C55" s="64"/>
      <c r="D55" s="80" t="e">
        <f>VLOOKUP(B55,EXPENSE!C:D,2,FALSE)</f>
        <v>#N/A</v>
      </c>
      <c r="E55" s="17"/>
      <c r="F55" s="84"/>
      <c r="G55" s="126"/>
      <c r="H55" s="176"/>
      <c r="I55" s="176"/>
      <c r="J55" s="176"/>
      <c r="K55" s="176"/>
      <c r="L55" s="176"/>
      <c r="M55" s="176"/>
      <c r="N55" s="176"/>
      <c r="O55" s="176"/>
      <c r="P55" s="82">
        <f t="shared" si="1"/>
        <v>0</v>
      </c>
      <c r="Q55" s="74" t="e">
        <f>VLOOKUP(B55,EXPENSE!C:E,3,FALSE)</f>
        <v>#N/A</v>
      </c>
    </row>
    <row r="56" spans="2:17" ht="15" customHeight="1" x14ac:dyDescent="0.2">
      <c r="B56" s="17"/>
      <c r="C56" s="64"/>
      <c r="D56" s="80" t="e">
        <f>VLOOKUP(B56,EXPENSE!C:D,2,FALSE)</f>
        <v>#N/A</v>
      </c>
      <c r="E56" s="17"/>
      <c r="F56" s="84"/>
      <c r="G56" s="126"/>
      <c r="H56" s="176"/>
      <c r="I56" s="176"/>
      <c r="J56" s="176"/>
      <c r="K56" s="176"/>
      <c r="L56" s="176"/>
      <c r="M56" s="176"/>
      <c r="N56" s="176"/>
      <c r="O56" s="176"/>
      <c r="P56" s="82">
        <f t="shared" si="1"/>
        <v>0</v>
      </c>
      <c r="Q56" s="74" t="e">
        <f>VLOOKUP(B56,EXPENSE!C:E,3,FALSE)</f>
        <v>#N/A</v>
      </c>
    </row>
    <row r="57" spans="2:17" ht="15" customHeight="1" x14ac:dyDescent="0.2">
      <c r="B57" s="17"/>
      <c r="C57" s="64"/>
      <c r="D57" s="80" t="e">
        <f>VLOOKUP(B57,EXPENSE!C:D,2,FALSE)</f>
        <v>#N/A</v>
      </c>
      <c r="E57" s="17"/>
      <c r="F57" s="84"/>
      <c r="G57" s="126"/>
      <c r="H57" s="176"/>
      <c r="I57" s="176"/>
      <c r="J57" s="176"/>
      <c r="K57" s="176"/>
      <c r="L57" s="176"/>
      <c r="M57" s="176"/>
      <c r="N57" s="176"/>
      <c r="O57" s="176"/>
      <c r="P57" s="82">
        <f t="shared" si="1"/>
        <v>0</v>
      </c>
      <c r="Q57" s="74" t="e">
        <f>VLOOKUP(B57,EXPENSE!C:E,3,FALSE)</f>
        <v>#N/A</v>
      </c>
    </row>
    <row r="58" spans="2:17" ht="15" customHeight="1" x14ac:dyDescent="0.2">
      <c r="B58" s="17"/>
      <c r="C58" s="64"/>
      <c r="D58" s="80" t="e">
        <f>VLOOKUP(B58,EXPENSE!C:D,2,FALSE)</f>
        <v>#N/A</v>
      </c>
      <c r="E58" s="17"/>
      <c r="F58" s="84"/>
      <c r="G58" s="126"/>
      <c r="H58" s="176"/>
      <c r="I58" s="176"/>
      <c r="J58" s="176"/>
      <c r="K58" s="176"/>
      <c r="L58" s="176"/>
      <c r="M58" s="176"/>
      <c r="N58" s="176"/>
      <c r="O58" s="176"/>
      <c r="P58" s="82">
        <f t="shared" si="1"/>
        <v>0</v>
      </c>
      <c r="Q58" s="74" t="e">
        <f>VLOOKUP(B58,EXPENSE!C:E,3,FALSE)</f>
        <v>#N/A</v>
      </c>
    </row>
    <row r="59" spans="2:17" ht="15" customHeight="1" x14ac:dyDescent="0.2">
      <c r="B59" s="17"/>
      <c r="C59" s="64"/>
      <c r="D59" s="80" t="e">
        <f>VLOOKUP(B59,EXPENSE!C:D,2,FALSE)</f>
        <v>#N/A</v>
      </c>
      <c r="E59" s="17"/>
      <c r="F59" s="84"/>
      <c r="G59" s="126"/>
      <c r="H59" s="176"/>
      <c r="I59" s="176"/>
      <c r="J59" s="176"/>
      <c r="K59" s="176"/>
      <c r="L59" s="176"/>
      <c r="M59" s="176"/>
      <c r="N59" s="176"/>
      <c r="O59" s="176"/>
      <c r="P59" s="82">
        <f t="shared" si="1"/>
        <v>0</v>
      </c>
      <c r="Q59" s="74" t="e">
        <f>VLOOKUP(B59,EXPENSE!C:E,3,FALSE)</f>
        <v>#N/A</v>
      </c>
    </row>
    <row r="60" spans="2:17" ht="15" customHeight="1" x14ac:dyDescent="0.2">
      <c r="B60" s="17"/>
      <c r="C60" s="64"/>
      <c r="D60" s="80" t="e">
        <f>VLOOKUP(B60,EXPENSE!C:D,2,FALSE)</f>
        <v>#N/A</v>
      </c>
      <c r="E60" s="17"/>
      <c r="F60" s="84"/>
      <c r="G60" s="126"/>
      <c r="H60" s="176"/>
      <c r="I60" s="176"/>
      <c r="J60" s="176"/>
      <c r="K60" s="176"/>
      <c r="L60" s="176"/>
      <c r="M60" s="176"/>
      <c r="N60" s="176"/>
      <c r="O60" s="176"/>
      <c r="P60" s="82">
        <f t="shared" si="1"/>
        <v>0</v>
      </c>
      <c r="Q60" s="74" t="e">
        <f>VLOOKUP(B60,EXPENSE!C:E,3,FALSE)</f>
        <v>#N/A</v>
      </c>
    </row>
    <row r="61" spans="2:17" ht="15" customHeight="1" x14ac:dyDescent="0.2">
      <c r="B61" s="17"/>
      <c r="C61" s="64"/>
      <c r="D61" s="80" t="e">
        <f>VLOOKUP(B61,EXPENSE!C:D,2,FALSE)</f>
        <v>#N/A</v>
      </c>
      <c r="E61" s="17"/>
      <c r="F61" s="84"/>
      <c r="G61" s="126"/>
      <c r="H61" s="176"/>
      <c r="I61" s="176"/>
      <c r="J61" s="176"/>
      <c r="K61" s="176"/>
      <c r="L61" s="176"/>
      <c r="M61" s="176"/>
      <c r="N61" s="176"/>
      <c r="O61" s="176"/>
      <c r="P61" s="82">
        <f t="shared" si="1"/>
        <v>0</v>
      </c>
      <c r="Q61" s="74" t="e">
        <f>VLOOKUP(B61,EXPENSE!C:E,3,FALSE)</f>
        <v>#N/A</v>
      </c>
    </row>
    <row r="62" spans="2:17" ht="15" customHeight="1" x14ac:dyDescent="0.2">
      <c r="B62" s="17"/>
      <c r="C62" s="64"/>
      <c r="D62" s="80" t="e">
        <f>VLOOKUP(B62,EXPENSE!C:D,2,FALSE)</f>
        <v>#N/A</v>
      </c>
      <c r="E62" s="17"/>
      <c r="F62" s="84"/>
      <c r="G62" s="126"/>
      <c r="H62" s="176"/>
      <c r="I62" s="176"/>
      <c r="J62" s="176"/>
      <c r="K62" s="176"/>
      <c r="L62" s="176"/>
      <c r="M62" s="176"/>
      <c r="N62" s="176"/>
      <c r="O62" s="176"/>
      <c r="P62" s="82">
        <f t="shared" si="1"/>
        <v>0</v>
      </c>
      <c r="Q62" s="74" t="e">
        <f>VLOOKUP(B62,EXPENSE!C:E,3,FALSE)</f>
        <v>#N/A</v>
      </c>
    </row>
    <row r="63" spans="2:17" ht="15" customHeight="1" x14ac:dyDescent="0.2">
      <c r="B63" s="17"/>
      <c r="C63" s="64"/>
      <c r="D63" s="80" t="e">
        <f>VLOOKUP(B63,EXPENSE!C:D,2,FALSE)</f>
        <v>#N/A</v>
      </c>
      <c r="E63" s="17"/>
      <c r="F63" s="84"/>
      <c r="G63" s="126"/>
      <c r="H63" s="176"/>
      <c r="I63" s="176"/>
      <c r="J63" s="176"/>
      <c r="K63" s="176"/>
      <c r="L63" s="176"/>
      <c r="M63" s="176"/>
      <c r="N63" s="176"/>
      <c r="O63" s="176"/>
      <c r="P63" s="82">
        <f t="shared" si="1"/>
        <v>0</v>
      </c>
      <c r="Q63" s="74" t="e">
        <f>VLOOKUP(B63,EXPENSE!C:E,3,FALSE)</f>
        <v>#N/A</v>
      </c>
    </row>
    <row r="64" spans="2:17" ht="15" customHeight="1" x14ac:dyDescent="0.2">
      <c r="B64" s="17"/>
      <c r="C64" s="64"/>
      <c r="D64" s="80" t="e">
        <f>VLOOKUP(B64,EXPENSE!C:D,2,FALSE)</f>
        <v>#N/A</v>
      </c>
      <c r="E64" s="17"/>
      <c r="F64" s="84"/>
      <c r="G64" s="126"/>
      <c r="H64" s="176"/>
      <c r="I64" s="176"/>
      <c r="J64" s="176"/>
      <c r="K64" s="176"/>
      <c r="L64" s="176"/>
      <c r="M64" s="176"/>
      <c r="N64" s="176"/>
      <c r="O64" s="176"/>
      <c r="P64" s="82">
        <f t="shared" si="1"/>
        <v>0</v>
      </c>
      <c r="Q64" s="74" t="e">
        <f>VLOOKUP(B64,EXPENSE!C:E,3,FALSE)</f>
        <v>#N/A</v>
      </c>
    </row>
    <row r="65" spans="2:17" ht="15" customHeight="1" x14ac:dyDescent="0.2">
      <c r="B65" s="17"/>
      <c r="C65" s="64"/>
      <c r="D65" s="80" t="e">
        <f>VLOOKUP(B65,EXPENSE!C:D,2,FALSE)</f>
        <v>#N/A</v>
      </c>
      <c r="E65" s="17"/>
      <c r="F65" s="84"/>
      <c r="G65" s="126"/>
      <c r="H65" s="176"/>
      <c r="I65" s="176"/>
      <c r="J65" s="176"/>
      <c r="K65" s="176"/>
      <c r="L65" s="176"/>
      <c r="M65" s="176"/>
      <c r="N65" s="176"/>
      <c r="O65" s="176"/>
      <c r="P65" s="82">
        <f t="shared" si="1"/>
        <v>0</v>
      </c>
      <c r="Q65" s="74" t="e">
        <f>VLOOKUP(B65,EXPENSE!C:E,3,FALSE)</f>
        <v>#N/A</v>
      </c>
    </row>
    <row r="66" spans="2:17" ht="15" customHeight="1" x14ac:dyDescent="0.2">
      <c r="B66" s="17"/>
      <c r="C66" s="64"/>
      <c r="D66" s="80" t="e">
        <f>VLOOKUP(B66,EXPENSE!C:D,2,FALSE)</f>
        <v>#N/A</v>
      </c>
      <c r="E66" s="17"/>
      <c r="F66" s="84"/>
      <c r="G66" s="126"/>
      <c r="H66" s="176"/>
      <c r="I66" s="176"/>
      <c r="J66" s="176"/>
      <c r="K66" s="176"/>
      <c r="L66" s="176"/>
      <c r="M66" s="176"/>
      <c r="N66" s="176"/>
      <c r="O66" s="176"/>
      <c r="P66" s="82">
        <f t="shared" si="1"/>
        <v>0</v>
      </c>
      <c r="Q66" s="74" t="e">
        <f>VLOOKUP(B66,EXPENSE!C:E,3,FALSE)</f>
        <v>#N/A</v>
      </c>
    </row>
    <row r="67" spans="2:17" ht="15" customHeight="1" x14ac:dyDescent="0.2">
      <c r="B67" s="17"/>
      <c r="C67" s="64"/>
      <c r="D67" s="80" t="e">
        <f>VLOOKUP(B67,EXPENSE!C:D,2,FALSE)</f>
        <v>#N/A</v>
      </c>
      <c r="E67" s="17"/>
      <c r="F67" s="84"/>
      <c r="G67" s="126"/>
      <c r="H67" s="176"/>
      <c r="I67" s="176"/>
      <c r="J67" s="176"/>
      <c r="K67" s="176"/>
      <c r="L67" s="176"/>
      <c r="M67" s="176"/>
      <c r="N67" s="176"/>
      <c r="O67" s="176"/>
      <c r="P67" s="82">
        <f t="shared" si="1"/>
        <v>0</v>
      </c>
      <c r="Q67" s="74" t="e">
        <f>VLOOKUP(B67,EXPENSE!C:E,3,FALSE)</f>
        <v>#N/A</v>
      </c>
    </row>
    <row r="68" spans="2:17" ht="15" customHeight="1" x14ac:dyDescent="0.2">
      <c r="B68" s="17"/>
      <c r="C68" s="64"/>
      <c r="D68" s="80" t="e">
        <f>VLOOKUP(B68,EXPENSE!C:D,2,FALSE)</f>
        <v>#N/A</v>
      </c>
      <c r="E68" s="17"/>
      <c r="F68" s="84"/>
      <c r="G68" s="126"/>
      <c r="H68" s="176"/>
      <c r="I68" s="176"/>
      <c r="J68" s="176"/>
      <c r="K68" s="176"/>
      <c r="L68" s="176"/>
      <c r="M68" s="176"/>
      <c r="N68" s="176"/>
      <c r="O68" s="176"/>
      <c r="P68" s="82">
        <f t="shared" si="1"/>
        <v>0</v>
      </c>
      <c r="Q68" s="74" t="e">
        <f>VLOOKUP(B68,EXPENSE!C:E,3,FALSE)</f>
        <v>#N/A</v>
      </c>
    </row>
    <row r="69" spans="2:17" ht="15" customHeight="1" x14ac:dyDescent="0.2">
      <c r="B69" s="17"/>
      <c r="C69" s="64"/>
      <c r="D69" s="80" t="e">
        <f>VLOOKUP(B69,EXPENSE!C:D,2,FALSE)</f>
        <v>#N/A</v>
      </c>
      <c r="E69" s="17"/>
      <c r="F69" s="84"/>
      <c r="G69" s="126"/>
      <c r="H69" s="176"/>
      <c r="I69" s="176"/>
      <c r="J69" s="176"/>
      <c r="K69" s="176"/>
      <c r="L69" s="176"/>
      <c r="M69" s="176"/>
      <c r="N69" s="176"/>
      <c r="O69" s="176"/>
      <c r="P69" s="82">
        <f t="shared" si="1"/>
        <v>0</v>
      </c>
      <c r="Q69" s="74" t="e">
        <f>VLOOKUP(B69,EXPENSE!C:E,3,FALSE)</f>
        <v>#N/A</v>
      </c>
    </row>
    <row r="70" spans="2:17" ht="15" customHeight="1" x14ac:dyDescent="0.2">
      <c r="B70" s="17"/>
      <c r="C70" s="64"/>
      <c r="D70" s="80" t="e">
        <f>VLOOKUP(B70,EXPENSE!C:D,2,FALSE)</f>
        <v>#N/A</v>
      </c>
      <c r="E70" s="17"/>
      <c r="F70" s="84"/>
      <c r="G70" s="126"/>
      <c r="H70" s="176"/>
      <c r="I70" s="176"/>
      <c r="J70" s="176"/>
      <c r="K70" s="176"/>
      <c r="L70" s="176"/>
      <c r="M70" s="176"/>
      <c r="N70" s="176"/>
      <c r="O70" s="176"/>
      <c r="P70" s="82">
        <f t="shared" si="1"/>
        <v>0</v>
      </c>
      <c r="Q70" s="74" t="e">
        <f>VLOOKUP(B70,EXPENSE!C:E,3,FALSE)</f>
        <v>#N/A</v>
      </c>
    </row>
    <row r="71" spans="2:17" ht="15" customHeight="1" x14ac:dyDescent="0.2">
      <c r="B71" s="17"/>
      <c r="C71" s="64"/>
      <c r="D71" s="80" t="e">
        <f>VLOOKUP(B71,EXPENSE!C:D,2,FALSE)</f>
        <v>#N/A</v>
      </c>
      <c r="E71" s="17"/>
      <c r="F71" s="84"/>
      <c r="G71" s="126"/>
      <c r="H71" s="176"/>
      <c r="I71" s="176"/>
      <c r="J71" s="176"/>
      <c r="K71" s="176"/>
      <c r="L71" s="176"/>
      <c r="M71" s="176"/>
      <c r="N71" s="176"/>
      <c r="O71" s="176"/>
      <c r="P71" s="82">
        <f t="shared" si="1"/>
        <v>0</v>
      </c>
      <c r="Q71" s="74" t="e">
        <f>VLOOKUP(B71,EXPENSE!C:E,3,FALSE)</f>
        <v>#N/A</v>
      </c>
    </row>
    <row r="72" spans="2:17" ht="15" customHeight="1" x14ac:dyDescent="0.2">
      <c r="B72" s="17"/>
      <c r="C72" s="64"/>
      <c r="D72" s="80" t="e">
        <f>VLOOKUP(B72,EXPENSE!C:D,2,FALSE)</f>
        <v>#N/A</v>
      </c>
      <c r="E72" s="17"/>
      <c r="F72" s="84"/>
      <c r="G72" s="126"/>
      <c r="H72" s="176"/>
      <c r="I72" s="176"/>
      <c r="J72" s="176"/>
      <c r="K72" s="176"/>
      <c r="L72" s="176"/>
      <c r="M72" s="176"/>
      <c r="N72" s="176"/>
      <c r="O72" s="176"/>
      <c r="P72" s="82">
        <f t="shared" si="1"/>
        <v>0</v>
      </c>
      <c r="Q72" s="74" t="e">
        <f>VLOOKUP(B72,EXPENSE!C:E,3,FALSE)</f>
        <v>#N/A</v>
      </c>
    </row>
    <row r="73" spans="2:17" ht="15" customHeight="1" x14ac:dyDescent="0.2">
      <c r="B73" s="17"/>
      <c r="C73" s="64"/>
      <c r="D73" s="80" t="e">
        <f>VLOOKUP(B73,EXPENSE!C:D,2,FALSE)</f>
        <v>#N/A</v>
      </c>
      <c r="E73" s="17"/>
      <c r="F73" s="84"/>
      <c r="G73" s="126"/>
      <c r="H73" s="176"/>
      <c r="I73" s="176"/>
      <c r="J73" s="176"/>
      <c r="K73" s="176"/>
      <c r="L73" s="176"/>
      <c r="M73" s="176"/>
      <c r="N73" s="176"/>
      <c r="O73" s="176"/>
      <c r="P73" s="82">
        <f t="shared" si="1"/>
        <v>0</v>
      </c>
      <c r="Q73" s="74" t="e">
        <f>VLOOKUP(B73,EXPENSE!C:E,3,FALSE)</f>
        <v>#N/A</v>
      </c>
    </row>
    <row r="74" spans="2:17" ht="15" customHeight="1" x14ac:dyDescent="0.2">
      <c r="B74" s="17"/>
      <c r="C74" s="64"/>
      <c r="D74" s="80" t="e">
        <f>VLOOKUP(B74,EXPENSE!C:D,2,FALSE)</f>
        <v>#N/A</v>
      </c>
      <c r="E74" s="17"/>
      <c r="F74" s="84"/>
      <c r="G74" s="126"/>
      <c r="H74" s="176"/>
      <c r="I74" s="176"/>
      <c r="J74" s="176"/>
      <c r="K74" s="176"/>
      <c r="L74" s="176"/>
      <c r="M74" s="176"/>
      <c r="N74" s="176"/>
      <c r="O74" s="176"/>
      <c r="P74" s="82">
        <f t="shared" si="1"/>
        <v>0</v>
      </c>
      <c r="Q74" s="74" t="e">
        <f>VLOOKUP(B74,EXPENSE!C:E,3,FALSE)</f>
        <v>#N/A</v>
      </c>
    </row>
    <row r="75" spans="2:17" ht="15" customHeight="1" x14ac:dyDescent="0.2">
      <c r="B75" s="17"/>
      <c r="C75" s="64"/>
      <c r="D75" s="80" t="e">
        <f>VLOOKUP(B75,EXPENSE!C:D,2,FALSE)</f>
        <v>#N/A</v>
      </c>
      <c r="E75" s="17"/>
      <c r="F75" s="84"/>
      <c r="G75" s="126"/>
      <c r="H75" s="176"/>
      <c r="I75" s="176"/>
      <c r="J75" s="176"/>
      <c r="K75" s="176"/>
      <c r="L75" s="176"/>
      <c r="M75" s="176"/>
      <c r="N75" s="176"/>
      <c r="O75" s="176"/>
      <c r="P75" s="82">
        <f t="shared" si="1"/>
        <v>0</v>
      </c>
      <c r="Q75" s="74" t="e">
        <f>VLOOKUP(B75,EXPENSE!C:E,3,FALSE)</f>
        <v>#N/A</v>
      </c>
    </row>
    <row r="76" spans="2:17" ht="15" customHeight="1" x14ac:dyDescent="0.2">
      <c r="B76" s="17"/>
      <c r="C76" s="64"/>
      <c r="D76" s="80" t="e">
        <f>VLOOKUP(B76,EXPENSE!C:D,2,FALSE)</f>
        <v>#N/A</v>
      </c>
      <c r="E76" s="17"/>
      <c r="F76" s="84"/>
      <c r="G76" s="126"/>
      <c r="H76" s="176"/>
      <c r="I76" s="176"/>
      <c r="J76" s="176"/>
      <c r="K76" s="176"/>
      <c r="L76" s="176"/>
      <c r="M76" s="176"/>
      <c r="N76" s="176"/>
      <c r="O76" s="176"/>
      <c r="P76" s="82">
        <f t="shared" si="1"/>
        <v>0</v>
      </c>
      <c r="Q76" s="74" t="e">
        <f>VLOOKUP(B76,EXPENSE!C:E,3,FALSE)</f>
        <v>#N/A</v>
      </c>
    </row>
    <row r="77" spans="2:17" ht="15" customHeight="1" x14ac:dyDescent="0.2">
      <c r="B77" s="17"/>
      <c r="C77" s="64"/>
      <c r="D77" s="80" t="e">
        <f>VLOOKUP(B77,EXPENSE!C:D,2,FALSE)</f>
        <v>#N/A</v>
      </c>
      <c r="E77" s="17"/>
      <c r="F77" s="84"/>
      <c r="G77" s="126"/>
      <c r="H77" s="176"/>
      <c r="I77" s="176"/>
      <c r="J77" s="176"/>
      <c r="K77" s="176"/>
      <c r="L77" s="176"/>
      <c r="M77" s="176"/>
      <c r="N77" s="176"/>
      <c r="O77" s="176"/>
      <c r="P77" s="82">
        <f t="shared" si="1"/>
        <v>0</v>
      </c>
      <c r="Q77" s="74" t="e">
        <f>VLOOKUP(B77,EXPENSE!C:E,3,FALSE)</f>
        <v>#N/A</v>
      </c>
    </row>
    <row r="78" spans="2:17" ht="15" customHeight="1" x14ac:dyDescent="0.2">
      <c r="B78" s="17"/>
      <c r="C78" s="64"/>
      <c r="D78" s="80" t="e">
        <f>VLOOKUP(B78,EXPENSE!C:D,2,FALSE)</f>
        <v>#N/A</v>
      </c>
      <c r="E78" s="17"/>
      <c r="F78" s="84"/>
      <c r="G78" s="126"/>
      <c r="H78" s="176"/>
      <c r="I78" s="176"/>
      <c r="J78" s="176"/>
      <c r="K78" s="176"/>
      <c r="L78" s="176"/>
      <c r="M78" s="176"/>
      <c r="N78" s="176"/>
      <c r="O78" s="176"/>
      <c r="P78" s="82">
        <f t="shared" si="1"/>
        <v>0</v>
      </c>
      <c r="Q78" s="74" t="e">
        <f>VLOOKUP(B78,EXPENSE!C:E,3,FALSE)</f>
        <v>#N/A</v>
      </c>
    </row>
    <row r="79" spans="2:17" ht="15" customHeight="1" x14ac:dyDescent="0.2">
      <c r="B79" s="17"/>
      <c r="C79" s="64"/>
      <c r="D79" s="80" t="e">
        <f>VLOOKUP(B79,EXPENSE!C:D,2,FALSE)</f>
        <v>#N/A</v>
      </c>
      <c r="E79" s="17"/>
      <c r="F79" s="84"/>
      <c r="G79" s="126"/>
      <c r="H79" s="176"/>
      <c r="I79" s="176"/>
      <c r="J79" s="176"/>
      <c r="K79" s="176"/>
      <c r="L79" s="176"/>
      <c r="M79" s="176"/>
      <c r="N79" s="176"/>
      <c r="O79" s="176"/>
      <c r="P79" s="82">
        <f t="shared" si="1"/>
        <v>0</v>
      </c>
      <c r="Q79" s="74" t="e">
        <f>VLOOKUP(B79,EXPENSE!C:E,3,FALSE)</f>
        <v>#N/A</v>
      </c>
    </row>
    <row r="80" spans="2:17" ht="15" customHeight="1" x14ac:dyDescent="0.2">
      <c r="B80" s="17"/>
      <c r="C80" s="64"/>
      <c r="D80" s="80" t="e">
        <f>VLOOKUP(B80,EXPENSE!C:D,2,FALSE)</f>
        <v>#N/A</v>
      </c>
      <c r="E80" s="17"/>
      <c r="F80" s="84"/>
      <c r="G80" s="126"/>
      <c r="H80" s="176"/>
      <c r="I80" s="176"/>
      <c r="J80" s="176"/>
      <c r="K80" s="176"/>
      <c r="L80" s="176"/>
      <c r="M80" s="176"/>
      <c r="N80" s="176"/>
      <c r="O80" s="176"/>
      <c r="P80" s="82">
        <f t="shared" ref="P80:P143" si="2">SUM(H80:O80)</f>
        <v>0</v>
      </c>
      <c r="Q80" s="74" t="e">
        <f>VLOOKUP(B80,EXPENSE!C:E,3,FALSE)</f>
        <v>#N/A</v>
      </c>
    </row>
    <row r="81" spans="2:17" ht="15" customHeight="1" x14ac:dyDescent="0.2">
      <c r="B81" s="17"/>
      <c r="C81" s="64"/>
      <c r="D81" s="80" t="e">
        <f>VLOOKUP(B81,EXPENSE!C:D,2,FALSE)</f>
        <v>#N/A</v>
      </c>
      <c r="E81" s="17"/>
      <c r="F81" s="84"/>
      <c r="G81" s="126"/>
      <c r="H81" s="176"/>
      <c r="I81" s="176"/>
      <c r="J81" s="176"/>
      <c r="K81" s="176"/>
      <c r="L81" s="176"/>
      <c r="M81" s="176"/>
      <c r="N81" s="176"/>
      <c r="O81" s="176"/>
      <c r="P81" s="82">
        <f t="shared" si="2"/>
        <v>0</v>
      </c>
      <c r="Q81" s="74" t="e">
        <f>VLOOKUP(B81,EXPENSE!C:E,3,FALSE)</f>
        <v>#N/A</v>
      </c>
    </row>
    <row r="82" spans="2:17" ht="15" customHeight="1" x14ac:dyDescent="0.2">
      <c r="B82" s="17"/>
      <c r="C82" s="64"/>
      <c r="D82" s="80" t="e">
        <f>VLOOKUP(B82,EXPENSE!C:D,2,FALSE)</f>
        <v>#N/A</v>
      </c>
      <c r="E82" s="17"/>
      <c r="F82" s="84"/>
      <c r="G82" s="126"/>
      <c r="H82" s="176"/>
      <c r="I82" s="176"/>
      <c r="J82" s="176"/>
      <c r="K82" s="176"/>
      <c r="L82" s="176"/>
      <c r="M82" s="176"/>
      <c r="N82" s="176"/>
      <c r="O82" s="176"/>
      <c r="P82" s="82">
        <f t="shared" si="2"/>
        <v>0</v>
      </c>
      <c r="Q82" s="74" t="e">
        <f>VLOOKUP(B82,EXPENSE!C:E,3,FALSE)</f>
        <v>#N/A</v>
      </c>
    </row>
    <row r="83" spans="2:17" ht="15" customHeight="1" x14ac:dyDescent="0.2">
      <c r="B83" s="17"/>
      <c r="C83" s="64"/>
      <c r="D83" s="80" t="e">
        <f>VLOOKUP(B83,EXPENSE!C:D,2,FALSE)</f>
        <v>#N/A</v>
      </c>
      <c r="E83" s="17"/>
      <c r="F83" s="84"/>
      <c r="G83" s="126"/>
      <c r="H83" s="176"/>
      <c r="I83" s="176"/>
      <c r="J83" s="176"/>
      <c r="K83" s="176"/>
      <c r="L83" s="176"/>
      <c r="M83" s="176"/>
      <c r="N83" s="176"/>
      <c r="O83" s="176"/>
      <c r="P83" s="82">
        <f t="shared" si="2"/>
        <v>0</v>
      </c>
      <c r="Q83" s="74" t="e">
        <f>VLOOKUP(B83,EXPENSE!C:E,3,FALSE)</f>
        <v>#N/A</v>
      </c>
    </row>
    <row r="84" spans="2:17" ht="15" customHeight="1" x14ac:dyDescent="0.2">
      <c r="B84" s="17"/>
      <c r="C84" s="64"/>
      <c r="D84" s="80" t="e">
        <f>VLOOKUP(B84,EXPENSE!C:D,2,FALSE)</f>
        <v>#N/A</v>
      </c>
      <c r="E84" s="17"/>
      <c r="F84" s="84"/>
      <c r="G84" s="126"/>
      <c r="H84" s="176"/>
      <c r="I84" s="176"/>
      <c r="J84" s="176"/>
      <c r="K84" s="176"/>
      <c r="L84" s="176"/>
      <c r="M84" s="176"/>
      <c r="N84" s="176"/>
      <c r="O84" s="176"/>
      <c r="P84" s="82">
        <f t="shared" si="2"/>
        <v>0</v>
      </c>
      <c r="Q84" s="74" t="e">
        <f>VLOOKUP(B84,EXPENSE!C:E,3,FALSE)</f>
        <v>#N/A</v>
      </c>
    </row>
    <row r="85" spans="2:17" ht="15" customHeight="1" x14ac:dyDescent="0.2">
      <c r="B85" s="17"/>
      <c r="C85" s="64"/>
      <c r="D85" s="80" t="e">
        <f>VLOOKUP(B85,EXPENSE!C:D,2,FALSE)</f>
        <v>#N/A</v>
      </c>
      <c r="E85" s="17"/>
      <c r="F85" s="84"/>
      <c r="G85" s="126"/>
      <c r="H85" s="176"/>
      <c r="I85" s="176"/>
      <c r="J85" s="176"/>
      <c r="K85" s="176"/>
      <c r="L85" s="176"/>
      <c r="M85" s="176"/>
      <c r="N85" s="176"/>
      <c r="O85" s="176"/>
      <c r="P85" s="82">
        <f t="shared" si="2"/>
        <v>0</v>
      </c>
      <c r="Q85" s="74" t="e">
        <f>VLOOKUP(B85,EXPENSE!C:E,3,FALSE)</f>
        <v>#N/A</v>
      </c>
    </row>
    <row r="86" spans="2:17" ht="15" customHeight="1" x14ac:dyDescent="0.2">
      <c r="B86" s="17"/>
      <c r="C86" s="64"/>
      <c r="D86" s="80" t="e">
        <f>VLOOKUP(B86,EXPENSE!C:D,2,FALSE)</f>
        <v>#N/A</v>
      </c>
      <c r="E86" s="17"/>
      <c r="F86" s="84"/>
      <c r="G86" s="126"/>
      <c r="H86" s="176"/>
      <c r="I86" s="176"/>
      <c r="J86" s="176"/>
      <c r="K86" s="176"/>
      <c r="L86" s="176"/>
      <c r="M86" s="176"/>
      <c r="N86" s="176"/>
      <c r="O86" s="176"/>
      <c r="P86" s="82">
        <f t="shared" si="2"/>
        <v>0</v>
      </c>
      <c r="Q86" s="74" t="e">
        <f>VLOOKUP(B86,EXPENSE!C:E,3,FALSE)</f>
        <v>#N/A</v>
      </c>
    </row>
    <row r="87" spans="2:17" ht="15" customHeight="1" x14ac:dyDescent="0.2">
      <c r="B87" s="17"/>
      <c r="C87" s="64"/>
      <c r="D87" s="80" t="e">
        <f>VLOOKUP(B87,EXPENSE!C:D,2,FALSE)</f>
        <v>#N/A</v>
      </c>
      <c r="E87" s="17"/>
      <c r="F87" s="84"/>
      <c r="G87" s="126"/>
      <c r="H87" s="176"/>
      <c r="I87" s="176"/>
      <c r="J87" s="176"/>
      <c r="K87" s="176"/>
      <c r="L87" s="176"/>
      <c r="M87" s="176"/>
      <c r="N87" s="176"/>
      <c r="O87" s="176"/>
      <c r="P87" s="82">
        <f t="shared" si="2"/>
        <v>0</v>
      </c>
      <c r="Q87" s="74" t="e">
        <f>VLOOKUP(B87,EXPENSE!C:E,3,FALSE)</f>
        <v>#N/A</v>
      </c>
    </row>
    <row r="88" spans="2:17" ht="15" customHeight="1" x14ac:dyDescent="0.2">
      <c r="B88" s="17"/>
      <c r="C88" s="64"/>
      <c r="D88" s="80" t="e">
        <f>VLOOKUP(B88,EXPENSE!C:D,2,FALSE)</f>
        <v>#N/A</v>
      </c>
      <c r="E88" s="17"/>
      <c r="F88" s="84"/>
      <c r="G88" s="126"/>
      <c r="H88" s="176"/>
      <c r="I88" s="176"/>
      <c r="J88" s="176"/>
      <c r="K88" s="176"/>
      <c r="L88" s="176"/>
      <c r="M88" s="176"/>
      <c r="N88" s="176"/>
      <c r="O88" s="176"/>
      <c r="P88" s="82">
        <f t="shared" si="2"/>
        <v>0</v>
      </c>
      <c r="Q88" s="74" t="e">
        <f>VLOOKUP(B88,EXPENSE!C:E,3,FALSE)</f>
        <v>#N/A</v>
      </c>
    </row>
    <row r="89" spans="2:17" ht="15" customHeight="1" x14ac:dyDescent="0.2">
      <c r="B89" s="17"/>
      <c r="C89" s="64"/>
      <c r="D89" s="80" t="e">
        <f>VLOOKUP(B89,EXPENSE!C:D,2,FALSE)</f>
        <v>#N/A</v>
      </c>
      <c r="E89" s="17"/>
      <c r="F89" s="84"/>
      <c r="G89" s="126"/>
      <c r="H89" s="176"/>
      <c r="I89" s="176"/>
      <c r="J89" s="176"/>
      <c r="K89" s="176"/>
      <c r="L89" s="176"/>
      <c r="M89" s="176"/>
      <c r="N89" s="176"/>
      <c r="O89" s="176"/>
      <c r="P89" s="82">
        <f t="shared" si="2"/>
        <v>0</v>
      </c>
      <c r="Q89" s="74" t="e">
        <f>VLOOKUP(B89,EXPENSE!C:E,3,FALSE)</f>
        <v>#N/A</v>
      </c>
    </row>
    <row r="90" spans="2:17" ht="15" customHeight="1" x14ac:dyDescent="0.2">
      <c r="B90" s="17"/>
      <c r="C90" s="64"/>
      <c r="D90" s="80" t="e">
        <f>VLOOKUP(B90,EXPENSE!C:D,2,FALSE)</f>
        <v>#N/A</v>
      </c>
      <c r="E90" s="17"/>
      <c r="F90" s="84"/>
      <c r="G90" s="126"/>
      <c r="H90" s="176"/>
      <c r="I90" s="176"/>
      <c r="J90" s="176"/>
      <c r="K90" s="176"/>
      <c r="L90" s="176"/>
      <c r="M90" s="176"/>
      <c r="N90" s="176"/>
      <c r="O90" s="176"/>
      <c r="P90" s="82">
        <f t="shared" si="2"/>
        <v>0</v>
      </c>
      <c r="Q90" s="74" t="e">
        <f>VLOOKUP(B90,EXPENSE!C:E,3,FALSE)</f>
        <v>#N/A</v>
      </c>
    </row>
    <row r="91" spans="2:17" ht="15" customHeight="1" x14ac:dyDescent="0.2">
      <c r="B91" s="17"/>
      <c r="C91" s="64"/>
      <c r="D91" s="80" t="e">
        <f>VLOOKUP(B91,EXPENSE!C:D,2,FALSE)</f>
        <v>#N/A</v>
      </c>
      <c r="E91" s="17"/>
      <c r="F91" s="84"/>
      <c r="G91" s="126"/>
      <c r="H91" s="176"/>
      <c r="I91" s="176"/>
      <c r="J91" s="176"/>
      <c r="K91" s="176"/>
      <c r="L91" s="176"/>
      <c r="M91" s="176"/>
      <c r="N91" s="176"/>
      <c r="O91" s="176"/>
      <c r="P91" s="82">
        <f t="shared" si="2"/>
        <v>0</v>
      </c>
      <c r="Q91" s="74" t="e">
        <f>VLOOKUP(B91,EXPENSE!C:E,3,FALSE)</f>
        <v>#N/A</v>
      </c>
    </row>
    <row r="92" spans="2:17" ht="15" customHeight="1" x14ac:dyDescent="0.2">
      <c r="B92" s="17"/>
      <c r="C92" s="64"/>
      <c r="D92" s="80" t="e">
        <f>VLOOKUP(B92,EXPENSE!C:D,2,FALSE)</f>
        <v>#N/A</v>
      </c>
      <c r="E92" s="17"/>
      <c r="F92" s="84"/>
      <c r="G92" s="126"/>
      <c r="H92" s="176"/>
      <c r="I92" s="176"/>
      <c r="J92" s="176"/>
      <c r="K92" s="176"/>
      <c r="L92" s="176"/>
      <c r="M92" s="176"/>
      <c r="N92" s="176"/>
      <c r="O92" s="176"/>
      <c r="P92" s="82">
        <f t="shared" si="2"/>
        <v>0</v>
      </c>
      <c r="Q92" s="74" t="e">
        <f>VLOOKUP(B92,EXPENSE!C:E,3,FALSE)</f>
        <v>#N/A</v>
      </c>
    </row>
    <row r="93" spans="2:17" ht="15" customHeight="1" x14ac:dyDescent="0.2">
      <c r="B93" s="17"/>
      <c r="C93" s="64"/>
      <c r="D93" s="80" t="e">
        <f>VLOOKUP(B93,EXPENSE!C:D,2,FALSE)</f>
        <v>#N/A</v>
      </c>
      <c r="E93" s="17"/>
      <c r="F93" s="84"/>
      <c r="G93" s="126"/>
      <c r="H93" s="176"/>
      <c r="I93" s="176"/>
      <c r="J93" s="176"/>
      <c r="K93" s="176"/>
      <c r="L93" s="176"/>
      <c r="M93" s="176"/>
      <c r="N93" s="176"/>
      <c r="O93" s="176"/>
      <c r="P93" s="82">
        <f t="shared" si="2"/>
        <v>0</v>
      </c>
      <c r="Q93" s="74" t="e">
        <f>VLOOKUP(B93,EXPENSE!C:E,3,FALSE)</f>
        <v>#N/A</v>
      </c>
    </row>
    <row r="94" spans="2:17" ht="15" customHeight="1" x14ac:dyDescent="0.2">
      <c r="B94" s="17"/>
      <c r="C94" s="64"/>
      <c r="D94" s="80" t="e">
        <f>VLOOKUP(B94,EXPENSE!C:D,2,FALSE)</f>
        <v>#N/A</v>
      </c>
      <c r="E94" s="17"/>
      <c r="F94" s="84"/>
      <c r="G94" s="126"/>
      <c r="H94" s="176"/>
      <c r="I94" s="176"/>
      <c r="J94" s="176"/>
      <c r="K94" s="176"/>
      <c r="L94" s="176"/>
      <c r="M94" s="176"/>
      <c r="N94" s="176"/>
      <c r="O94" s="176"/>
      <c r="P94" s="82">
        <f t="shared" si="2"/>
        <v>0</v>
      </c>
      <c r="Q94" s="74" t="e">
        <f>VLOOKUP(B94,EXPENSE!C:E,3,FALSE)</f>
        <v>#N/A</v>
      </c>
    </row>
    <row r="95" spans="2:17" ht="15" customHeight="1" x14ac:dyDescent="0.2">
      <c r="B95" s="17"/>
      <c r="C95" s="64"/>
      <c r="D95" s="80" t="e">
        <f>VLOOKUP(B95,EXPENSE!C:D,2,FALSE)</f>
        <v>#N/A</v>
      </c>
      <c r="E95" s="17"/>
      <c r="F95" s="84"/>
      <c r="G95" s="126"/>
      <c r="H95" s="176"/>
      <c r="I95" s="176"/>
      <c r="J95" s="176"/>
      <c r="K95" s="176"/>
      <c r="L95" s="176"/>
      <c r="M95" s="176"/>
      <c r="N95" s="176"/>
      <c r="O95" s="176"/>
      <c r="P95" s="82">
        <f t="shared" si="2"/>
        <v>0</v>
      </c>
      <c r="Q95" s="74" t="e">
        <f>VLOOKUP(B95,EXPENSE!C:E,3,FALSE)</f>
        <v>#N/A</v>
      </c>
    </row>
    <row r="96" spans="2:17" ht="15" customHeight="1" x14ac:dyDescent="0.2">
      <c r="B96" s="17"/>
      <c r="C96" s="64"/>
      <c r="D96" s="80" t="e">
        <f>VLOOKUP(B96,EXPENSE!C:D,2,FALSE)</f>
        <v>#N/A</v>
      </c>
      <c r="E96" s="17"/>
      <c r="F96" s="84"/>
      <c r="G96" s="126"/>
      <c r="H96" s="176"/>
      <c r="I96" s="176"/>
      <c r="J96" s="176"/>
      <c r="K96" s="176"/>
      <c r="L96" s="176"/>
      <c r="M96" s="176"/>
      <c r="N96" s="176"/>
      <c r="O96" s="176"/>
      <c r="P96" s="82">
        <f t="shared" si="2"/>
        <v>0</v>
      </c>
      <c r="Q96" s="74" t="e">
        <f>VLOOKUP(B96,EXPENSE!C:E,3,FALSE)</f>
        <v>#N/A</v>
      </c>
    </row>
    <row r="97" spans="2:17" ht="15" customHeight="1" x14ac:dyDescent="0.2">
      <c r="B97" s="17"/>
      <c r="C97" s="64"/>
      <c r="D97" s="80" t="e">
        <f>VLOOKUP(B97,EXPENSE!C:D,2,FALSE)</f>
        <v>#N/A</v>
      </c>
      <c r="E97" s="17"/>
      <c r="F97" s="84"/>
      <c r="G97" s="126"/>
      <c r="H97" s="176"/>
      <c r="I97" s="176"/>
      <c r="J97" s="176"/>
      <c r="K97" s="176"/>
      <c r="L97" s="176"/>
      <c r="M97" s="176"/>
      <c r="N97" s="176"/>
      <c r="O97" s="176"/>
      <c r="P97" s="82">
        <f t="shared" si="2"/>
        <v>0</v>
      </c>
      <c r="Q97" s="74" t="e">
        <f>VLOOKUP(B97,EXPENSE!C:E,3,FALSE)</f>
        <v>#N/A</v>
      </c>
    </row>
    <row r="98" spans="2:17" ht="15" customHeight="1" x14ac:dyDescent="0.2">
      <c r="B98" s="17"/>
      <c r="C98" s="64"/>
      <c r="D98" s="80" t="e">
        <f>VLOOKUP(B98,EXPENSE!C:D,2,FALSE)</f>
        <v>#N/A</v>
      </c>
      <c r="E98" s="17"/>
      <c r="F98" s="84"/>
      <c r="G98" s="126"/>
      <c r="H98" s="176"/>
      <c r="I98" s="176"/>
      <c r="J98" s="176"/>
      <c r="K98" s="176"/>
      <c r="L98" s="176"/>
      <c r="M98" s="176"/>
      <c r="N98" s="176"/>
      <c r="O98" s="176"/>
      <c r="P98" s="82">
        <f t="shared" si="2"/>
        <v>0</v>
      </c>
      <c r="Q98" s="74" t="e">
        <f>VLOOKUP(B98,EXPENSE!C:E,3,FALSE)</f>
        <v>#N/A</v>
      </c>
    </row>
    <row r="99" spans="2:17" ht="15" customHeight="1" x14ac:dyDescent="0.2">
      <c r="B99" s="17"/>
      <c r="C99" s="64"/>
      <c r="D99" s="80" t="e">
        <f>VLOOKUP(B99,EXPENSE!C:D,2,FALSE)</f>
        <v>#N/A</v>
      </c>
      <c r="E99" s="17"/>
      <c r="F99" s="84"/>
      <c r="G99" s="126"/>
      <c r="H99" s="176"/>
      <c r="I99" s="176"/>
      <c r="J99" s="176"/>
      <c r="K99" s="176"/>
      <c r="L99" s="176"/>
      <c r="M99" s="176"/>
      <c r="N99" s="176"/>
      <c r="O99" s="176"/>
      <c r="P99" s="82">
        <f t="shared" si="2"/>
        <v>0</v>
      </c>
      <c r="Q99" s="74" t="e">
        <f>VLOOKUP(B99,EXPENSE!C:E,3,FALSE)</f>
        <v>#N/A</v>
      </c>
    </row>
    <row r="100" spans="2:17" ht="15" customHeight="1" x14ac:dyDescent="0.2">
      <c r="B100" s="17"/>
      <c r="C100" s="64"/>
      <c r="D100" s="80" t="e">
        <f>VLOOKUP(B100,EXPENSE!C:D,2,FALSE)</f>
        <v>#N/A</v>
      </c>
      <c r="E100" s="17"/>
      <c r="F100" s="84"/>
      <c r="G100" s="126"/>
      <c r="H100" s="176"/>
      <c r="I100" s="176"/>
      <c r="J100" s="176"/>
      <c r="K100" s="176"/>
      <c r="L100" s="176"/>
      <c r="M100" s="176"/>
      <c r="N100" s="176"/>
      <c r="O100" s="176"/>
      <c r="P100" s="82">
        <f t="shared" si="2"/>
        <v>0</v>
      </c>
      <c r="Q100" s="74" t="e">
        <f>VLOOKUP(B100,EXPENSE!C:E,3,FALSE)</f>
        <v>#N/A</v>
      </c>
    </row>
    <row r="101" spans="2:17" ht="15" customHeight="1" x14ac:dyDescent="0.2">
      <c r="B101" s="17"/>
      <c r="C101" s="64"/>
      <c r="D101" s="80" t="e">
        <f>VLOOKUP(B101,EXPENSE!C:D,2,FALSE)</f>
        <v>#N/A</v>
      </c>
      <c r="E101" s="17"/>
      <c r="F101" s="84"/>
      <c r="G101" s="126"/>
      <c r="H101" s="176"/>
      <c r="I101" s="176"/>
      <c r="J101" s="176"/>
      <c r="K101" s="176"/>
      <c r="L101" s="176"/>
      <c r="M101" s="176"/>
      <c r="N101" s="176"/>
      <c r="O101" s="176"/>
      <c r="P101" s="82">
        <f t="shared" si="2"/>
        <v>0</v>
      </c>
      <c r="Q101" s="74" t="e">
        <f>VLOOKUP(B101,EXPENSE!C:E,3,FALSE)</f>
        <v>#N/A</v>
      </c>
    </row>
    <row r="102" spans="2:17" ht="15" customHeight="1" x14ac:dyDescent="0.2">
      <c r="B102" s="17"/>
      <c r="C102" s="64"/>
      <c r="D102" s="80" t="e">
        <f>VLOOKUP(B102,EXPENSE!C:D,2,FALSE)</f>
        <v>#N/A</v>
      </c>
      <c r="E102" s="17"/>
      <c r="F102" s="84"/>
      <c r="G102" s="126"/>
      <c r="H102" s="176"/>
      <c r="I102" s="176"/>
      <c r="J102" s="176"/>
      <c r="K102" s="176"/>
      <c r="L102" s="176"/>
      <c r="M102" s="176"/>
      <c r="N102" s="176"/>
      <c r="O102" s="176"/>
      <c r="P102" s="82">
        <f t="shared" si="2"/>
        <v>0</v>
      </c>
      <c r="Q102" s="74" t="e">
        <f>VLOOKUP(B102,EXPENSE!C:E,3,FALSE)</f>
        <v>#N/A</v>
      </c>
    </row>
    <row r="103" spans="2:17" ht="15" customHeight="1" x14ac:dyDescent="0.2">
      <c r="B103" s="17"/>
      <c r="C103" s="64"/>
      <c r="D103" s="80" t="e">
        <f>VLOOKUP(B103,EXPENSE!C:D,2,FALSE)</f>
        <v>#N/A</v>
      </c>
      <c r="E103" s="17"/>
      <c r="F103" s="84"/>
      <c r="G103" s="126"/>
      <c r="H103" s="176"/>
      <c r="I103" s="176"/>
      <c r="J103" s="176"/>
      <c r="K103" s="176"/>
      <c r="L103" s="176"/>
      <c r="M103" s="176"/>
      <c r="N103" s="176"/>
      <c r="O103" s="176"/>
      <c r="P103" s="82">
        <f t="shared" si="2"/>
        <v>0</v>
      </c>
      <c r="Q103" s="74" t="e">
        <f>VLOOKUP(B103,EXPENSE!C:E,3,FALSE)</f>
        <v>#N/A</v>
      </c>
    </row>
    <row r="104" spans="2:17" ht="15" customHeight="1" x14ac:dyDescent="0.2">
      <c r="B104" s="17"/>
      <c r="C104" s="64"/>
      <c r="D104" s="80" t="e">
        <f>VLOOKUP(B104,EXPENSE!C:D,2,FALSE)</f>
        <v>#N/A</v>
      </c>
      <c r="E104" s="17"/>
      <c r="F104" s="84"/>
      <c r="G104" s="126"/>
      <c r="H104" s="176"/>
      <c r="I104" s="176"/>
      <c r="J104" s="176"/>
      <c r="K104" s="176"/>
      <c r="L104" s="176"/>
      <c r="M104" s="176"/>
      <c r="N104" s="176"/>
      <c r="O104" s="176"/>
      <c r="P104" s="82">
        <f t="shared" si="2"/>
        <v>0</v>
      </c>
      <c r="Q104" s="74" t="e">
        <f>VLOOKUP(B104,EXPENSE!C:E,3,FALSE)</f>
        <v>#N/A</v>
      </c>
    </row>
    <row r="105" spans="2:17" ht="15" customHeight="1" x14ac:dyDescent="0.2">
      <c r="B105" s="17"/>
      <c r="C105" s="64"/>
      <c r="D105" s="80" t="e">
        <f>VLOOKUP(B105,EXPENSE!C:D,2,FALSE)</f>
        <v>#N/A</v>
      </c>
      <c r="E105" s="17"/>
      <c r="F105" s="84"/>
      <c r="G105" s="126"/>
      <c r="H105" s="176"/>
      <c r="I105" s="176"/>
      <c r="J105" s="176"/>
      <c r="K105" s="176"/>
      <c r="L105" s="176"/>
      <c r="M105" s="176"/>
      <c r="N105" s="176"/>
      <c r="O105" s="176"/>
      <c r="P105" s="82">
        <f t="shared" si="2"/>
        <v>0</v>
      </c>
      <c r="Q105" s="74" t="e">
        <f>VLOOKUP(B105,EXPENSE!C:E,3,FALSE)</f>
        <v>#N/A</v>
      </c>
    </row>
    <row r="106" spans="2:17" ht="15" customHeight="1" x14ac:dyDescent="0.2">
      <c r="B106" s="17"/>
      <c r="C106" s="64"/>
      <c r="D106" s="80" t="e">
        <f>VLOOKUP(B106,EXPENSE!C:D,2,FALSE)</f>
        <v>#N/A</v>
      </c>
      <c r="E106" s="17"/>
      <c r="F106" s="84"/>
      <c r="G106" s="126"/>
      <c r="H106" s="176"/>
      <c r="I106" s="176"/>
      <c r="J106" s="176"/>
      <c r="K106" s="176"/>
      <c r="L106" s="176"/>
      <c r="M106" s="176"/>
      <c r="N106" s="176"/>
      <c r="O106" s="176"/>
      <c r="P106" s="82">
        <f t="shared" si="2"/>
        <v>0</v>
      </c>
      <c r="Q106" s="74" t="e">
        <f>VLOOKUP(B106,EXPENSE!C:E,3,FALSE)</f>
        <v>#N/A</v>
      </c>
    </row>
    <row r="107" spans="2:17" ht="15" customHeight="1" x14ac:dyDescent="0.2">
      <c r="B107" s="17"/>
      <c r="C107" s="64"/>
      <c r="D107" s="80" t="e">
        <f>VLOOKUP(B107,EXPENSE!C:D,2,FALSE)</f>
        <v>#N/A</v>
      </c>
      <c r="E107" s="17"/>
      <c r="F107" s="84"/>
      <c r="G107" s="126"/>
      <c r="H107" s="176"/>
      <c r="I107" s="176"/>
      <c r="J107" s="176"/>
      <c r="K107" s="176"/>
      <c r="L107" s="176"/>
      <c r="M107" s="176"/>
      <c r="N107" s="176"/>
      <c r="O107" s="176"/>
      <c r="P107" s="82">
        <f t="shared" si="2"/>
        <v>0</v>
      </c>
      <c r="Q107" s="74" t="e">
        <f>VLOOKUP(B107,EXPENSE!C:E,3,FALSE)</f>
        <v>#N/A</v>
      </c>
    </row>
    <row r="108" spans="2:17" ht="15" customHeight="1" x14ac:dyDescent="0.2">
      <c r="B108" s="17"/>
      <c r="C108" s="64"/>
      <c r="D108" s="80" t="e">
        <f>VLOOKUP(B108,EXPENSE!C:D,2,FALSE)</f>
        <v>#N/A</v>
      </c>
      <c r="E108" s="17"/>
      <c r="F108" s="84"/>
      <c r="G108" s="126"/>
      <c r="H108" s="176"/>
      <c r="I108" s="176"/>
      <c r="J108" s="176"/>
      <c r="K108" s="176"/>
      <c r="L108" s="176"/>
      <c r="M108" s="176"/>
      <c r="N108" s="176"/>
      <c r="O108" s="176"/>
      <c r="P108" s="82">
        <f t="shared" si="2"/>
        <v>0</v>
      </c>
      <c r="Q108" s="74" t="e">
        <f>VLOOKUP(B108,EXPENSE!C:E,3,FALSE)</f>
        <v>#N/A</v>
      </c>
    </row>
    <row r="109" spans="2:17" ht="15" customHeight="1" x14ac:dyDescent="0.2">
      <c r="B109" s="17"/>
      <c r="C109" s="64"/>
      <c r="D109" s="80" t="e">
        <f>VLOOKUP(B109,EXPENSE!C:D,2,FALSE)</f>
        <v>#N/A</v>
      </c>
      <c r="E109" s="17"/>
      <c r="F109" s="84"/>
      <c r="G109" s="126"/>
      <c r="H109" s="176"/>
      <c r="I109" s="176"/>
      <c r="J109" s="176"/>
      <c r="K109" s="176"/>
      <c r="L109" s="176"/>
      <c r="M109" s="176"/>
      <c r="N109" s="176"/>
      <c r="O109" s="176"/>
      <c r="P109" s="82">
        <f t="shared" si="2"/>
        <v>0</v>
      </c>
      <c r="Q109" s="74" t="e">
        <f>VLOOKUP(B109,EXPENSE!C:E,3,FALSE)</f>
        <v>#N/A</v>
      </c>
    </row>
    <row r="110" spans="2:17" ht="15" customHeight="1" x14ac:dyDescent="0.2">
      <c r="B110" s="17"/>
      <c r="C110" s="64"/>
      <c r="D110" s="80" t="e">
        <f>VLOOKUP(B110,EXPENSE!C:D,2,FALSE)</f>
        <v>#N/A</v>
      </c>
      <c r="E110" s="17"/>
      <c r="F110" s="84"/>
      <c r="G110" s="126"/>
      <c r="H110" s="176"/>
      <c r="I110" s="176"/>
      <c r="J110" s="176"/>
      <c r="K110" s="176"/>
      <c r="L110" s="176"/>
      <c r="M110" s="176"/>
      <c r="N110" s="176"/>
      <c r="O110" s="176"/>
      <c r="P110" s="82">
        <f t="shared" si="2"/>
        <v>0</v>
      </c>
      <c r="Q110" s="74" t="e">
        <f>VLOOKUP(B110,EXPENSE!C:E,3,FALSE)</f>
        <v>#N/A</v>
      </c>
    </row>
    <row r="111" spans="2:17" ht="15" customHeight="1" x14ac:dyDescent="0.2">
      <c r="B111" s="17"/>
      <c r="C111" s="64"/>
      <c r="D111" s="80" t="e">
        <f>VLOOKUP(B111,EXPENSE!C:D,2,FALSE)</f>
        <v>#N/A</v>
      </c>
      <c r="E111" s="17"/>
      <c r="F111" s="84"/>
      <c r="G111" s="126"/>
      <c r="H111" s="176"/>
      <c r="I111" s="176"/>
      <c r="J111" s="176"/>
      <c r="K111" s="176"/>
      <c r="L111" s="176"/>
      <c r="M111" s="176"/>
      <c r="N111" s="176"/>
      <c r="O111" s="176"/>
      <c r="P111" s="82">
        <f t="shared" si="2"/>
        <v>0</v>
      </c>
      <c r="Q111" s="74" t="e">
        <f>VLOOKUP(B111,EXPENSE!C:E,3,FALSE)</f>
        <v>#N/A</v>
      </c>
    </row>
    <row r="112" spans="2:17" ht="15" customHeight="1" x14ac:dyDescent="0.2">
      <c r="B112" s="17"/>
      <c r="C112" s="64"/>
      <c r="D112" s="80" t="e">
        <f>VLOOKUP(B112,EXPENSE!C:D,2,FALSE)</f>
        <v>#N/A</v>
      </c>
      <c r="E112" s="17"/>
      <c r="F112" s="84"/>
      <c r="G112" s="126"/>
      <c r="H112" s="176"/>
      <c r="I112" s="176"/>
      <c r="J112" s="176"/>
      <c r="K112" s="176"/>
      <c r="L112" s="176"/>
      <c r="M112" s="176"/>
      <c r="N112" s="176"/>
      <c r="O112" s="176"/>
      <c r="P112" s="82">
        <f t="shared" si="2"/>
        <v>0</v>
      </c>
      <c r="Q112" s="74" t="e">
        <f>VLOOKUP(B112,EXPENSE!C:E,3,FALSE)</f>
        <v>#N/A</v>
      </c>
    </row>
    <row r="113" spans="2:17" ht="15" customHeight="1" x14ac:dyDescent="0.2">
      <c r="B113" s="17"/>
      <c r="C113" s="64"/>
      <c r="D113" s="80" t="e">
        <f>VLOOKUP(B113,EXPENSE!C:D,2,FALSE)</f>
        <v>#N/A</v>
      </c>
      <c r="E113" s="17"/>
      <c r="F113" s="84"/>
      <c r="G113" s="126"/>
      <c r="H113" s="176"/>
      <c r="I113" s="176"/>
      <c r="J113" s="176"/>
      <c r="K113" s="176"/>
      <c r="L113" s="176"/>
      <c r="M113" s="176"/>
      <c r="N113" s="176"/>
      <c r="O113" s="176"/>
      <c r="P113" s="82">
        <f t="shared" si="2"/>
        <v>0</v>
      </c>
      <c r="Q113" s="74" t="e">
        <f>VLOOKUP(B113,EXPENSE!C:E,3,FALSE)</f>
        <v>#N/A</v>
      </c>
    </row>
    <row r="114" spans="2:17" ht="15" customHeight="1" x14ac:dyDescent="0.2">
      <c r="B114" s="17"/>
      <c r="C114" s="64"/>
      <c r="D114" s="80" t="e">
        <f>VLOOKUP(B114,EXPENSE!C:D,2,FALSE)</f>
        <v>#N/A</v>
      </c>
      <c r="E114" s="17"/>
      <c r="F114" s="84"/>
      <c r="G114" s="126"/>
      <c r="H114" s="176"/>
      <c r="I114" s="176"/>
      <c r="J114" s="176"/>
      <c r="K114" s="176"/>
      <c r="L114" s="176"/>
      <c r="M114" s="176"/>
      <c r="N114" s="176"/>
      <c r="O114" s="176"/>
      <c r="P114" s="82">
        <f t="shared" si="2"/>
        <v>0</v>
      </c>
      <c r="Q114" s="74" t="e">
        <f>VLOOKUP(B114,EXPENSE!C:E,3,FALSE)</f>
        <v>#N/A</v>
      </c>
    </row>
    <row r="115" spans="2:17" ht="15" customHeight="1" x14ac:dyDescent="0.2">
      <c r="B115" s="17"/>
      <c r="C115" s="64"/>
      <c r="D115" s="80" t="e">
        <f>VLOOKUP(B115,EXPENSE!C:D,2,FALSE)</f>
        <v>#N/A</v>
      </c>
      <c r="E115" s="17"/>
      <c r="F115" s="84"/>
      <c r="G115" s="126"/>
      <c r="H115" s="176"/>
      <c r="I115" s="176"/>
      <c r="J115" s="176"/>
      <c r="K115" s="176"/>
      <c r="L115" s="176"/>
      <c r="M115" s="176"/>
      <c r="N115" s="176"/>
      <c r="O115" s="176"/>
      <c r="P115" s="82">
        <f t="shared" si="2"/>
        <v>0</v>
      </c>
      <c r="Q115" s="74" t="e">
        <f>VLOOKUP(B115,EXPENSE!C:E,3,FALSE)</f>
        <v>#N/A</v>
      </c>
    </row>
    <row r="116" spans="2:17" ht="15" customHeight="1" x14ac:dyDescent="0.2">
      <c r="B116" s="17"/>
      <c r="C116" s="64"/>
      <c r="D116" s="80" t="e">
        <f>VLOOKUP(B116,EXPENSE!C:D,2,FALSE)</f>
        <v>#N/A</v>
      </c>
      <c r="E116" s="17"/>
      <c r="F116" s="84"/>
      <c r="G116" s="126"/>
      <c r="H116" s="176"/>
      <c r="I116" s="176"/>
      <c r="J116" s="176"/>
      <c r="K116" s="176"/>
      <c r="L116" s="176"/>
      <c r="M116" s="176"/>
      <c r="N116" s="176"/>
      <c r="O116" s="176"/>
      <c r="P116" s="82">
        <f t="shared" si="2"/>
        <v>0</v>
      </c>
      <c r="Q116" s="74" t="e">
        <f>VLOOKUP(B116,EXPENSE!C:E,3,FALSE)</f>
        <v>#N/A</v>
      </c>
    </row>
    <row r="117" spans="2:17" ht="15" customHeight="1" x14ac:dyDescent="0.2">
      <c r="B117" s="17"/>
      <c r="C117" s="64"/>
      <c r="D117" s="80" t="e">
        <f>VLOOKUP(B117,EXPENSE!C:D,2,FALSE)</f>
        <v>#N/A</v>
      </c>
      <c r="E117" s="17"/>
      <c r="F117" s="84"/>
      <c r="G117" s="126"/>
      <c r="H117" s="176"/>
      <c r="I117" s="176"/>
      <c r="J117" s="176"/>
      <c r="K117" s="176"/>
      <c r="L117" s="176"/>
      <c r="M117" s="176"/>
      <c r="N117" s="176"/>
      <c r="O117" s="176"/>
      <c r="P117" s="82">
        <f t="shared" si="2"/>
        <v>0</v>
      </c>
      <c r="Q117" s="74" t="e">
        <f>VLOOKUP(B117,EXPENSE!C:E,3,FALSE)</f>
        <v>#N/A</v>
      </c>
    </row>
    <row r="118" spans="2:17" ht="15" customHeight="1" x14ac:dyDescent="0.2">
      <c r="B118" s="17"/>
      <c r="C118" s="64"/>
      <c r="D118" s="80" t="e">
        <f>VLOOKUP(B118,EXPENSE!C:D,2,FALSE)</f>
        <v>#N/A</v>
      </c>
      <c r="E118" s="17"/>
      <c r="F118" s="84"/>
      <c r="G118" s="126"/>
      <c r="H118" s="176"/>
      <c r="I118" s="176"/>
      <c r="J118" s="176"/>
      <c r="K118" s="176"/>
      <c r="L118" s="176"/>
      <c r="M118" s="176"/>
      <c r="N118" s="176"/>
      <c r="O118" s="176"/>
      <c r="P118" s="82">
        <f t="shared" si="2"/>
        <v>0</v>
      </c>
      <c r="Q118" s="74" t="e">
        <f>VLOOKUP(B118,EXPENSE!C:E,3,FALSE)</f>
        <v>#N/A</v>
      </c>
    </row>
    <row r="119" spans="2:17" ht="15" customHeight="1" x14ac:dyDescent="0.2">
      <c r="B119" s="17"/>
      <c r="C119" s="64"/>
      <c r="D119" s="80" t="e">
        <f>VLOOKUP(B119,EXPENSE!C:D,2,FALSE)</f>
        <v>#N/A</v>
      </c>
      <c r="E119" s="17"/>
      <c r="F119" s="84"/>
      <c r="G119" s="126"/>
      <c r="H119" s="176"/>
      <c r="I119" s="176"/>
      <c r="J119" s="176"/>
      <c r="K119" s="176"/>
      <c r="L119" s="176"/>
      <c r="M119" s="176"/>
      <c r="N119" s="176"/>
      <c r="O119" s="176"/>
      <c r="P119" s="82">
        <f t="shared" si="2"/>
        <v>0</v>
      </c>
      <c r="Q119" s="74" t="e">
        <f>VLOOKUP(B119,EXPENSE!C:E,3,FALSE)</f>
        <v>#N/A</v>
      </c>
    </row>
    <row r="120" spans="2:17" ht="15" customHeight="1" x14ac:dyDescent="0.2">
      <c r="B120" s="17"/>
      <c r="C120" s="64"/>
      <c r="D120" s="80" t="e">
        <f>VLOOKUP(B120,EXPENSE!C:D,2,FALSE)</f>
        <v>#N/A</v>
      </c>
      <c r="E120" s="17"/>
      <c r="F120" s="84"/>
      <c r="G120" s="126"/>
      <c r="H120" s="176"/>
      <c r="I120" s="176"/>
      <c r="J120" s="176"/>
      <c r="K120" s="176"/>
      <c r="L120" s="176"/>
      <c r="M120" s="176"/>
      <c r="N120" s="176"/>
      <c r="O120" s="176"/>
      <c r="P120" s="82">
        <f t="shared" si="2"/>
        <v>0</v>
      </c>
      <c r="Q120" s="74" t="e">
        <f>VLOOKUP(B120,EXPENSE!C:E,3,FALSE)</f>
        <v>#N/A</v>
      </c>
    </row>
    <row r="121" spans="2:17" ht="15" customHeight="1" x14ac:dyDescent="0.2">
      <c r="B121" s="17"/>
      <c r="C121" s="64"/>
      <c r="D121" s="80" t="e">
        <f>VLOOKUP(B121,EXPENSE!C:D,2,FALSE)</f>
        <v>#N/A</v>
      </c>
      <c r="E121" s="17"/>
      <c r="F121" s="84"/>
      <c r="G121" s="126"/>
      <c r="H121" s="176"/>
      <c r="I121" s="176"/>
      <c r="J121" s="176"/>
      <c r="K121" s="176"/>
      <c r="L121" s="176"/>
      <c r="M121" s="176"/>
      <c r="N121" s="176"/>
      <c r="O121" s="176"/>
      <c r="P121" s="82">
        <f t="shared" si="2"/>
        <v>0</v>
      </c>
      <c r="Q121" s="74" t="e">
        <f>VLOOKUP(B121,EXPENSE!C:E,3,FALSE)</f>
        <v>#N/A</v>
      </c>
    </row>
    <row r="122" spans="2:17" ht="15" customHeight="1" x14ac:dyDescent="0.2">
      <c r="B122" s="17"/>
      <c r="C122" s="64"/>
      <c r="D122" s="80" t="e">
        <f>VLOOKUP(B122,EXPENSE!C:D,2,FALSE)</f>
        <v>#N/A</v>
      </c>
      <c r="E122" s="17"/>
      <c r="F122" s="84"/>
      <c r="G122" s="126"/>
      <c r="H122" s="176"/>
      <c r="I122" s="176"/>
      <c r="J122" s="176"/>
      <c r="K122" s="176"/>
      <c r="L122" s="176"/>
      <c r="M122" s="176"/>
      <c r="N122" s="176"/>
      <c r="O122" s="176"/>
      <c r="P122" s="82">
        <f t="shared" si="2"/>
        <v>0</v>
      </c>
      <c r="Q122" s="74" t="e">
        <f>VLOOKUP(B122,EXPENSE!C:E,3,FALSE)</f>
        <v>#N/A</v>
      </c>
    </row>
    <row r="123" spans="2:17" ht="15" customHeight="1" x14ac:dyDescent="0.2">
      <c r="B123" s="17"/>
      <c r="C123" s="64"/>
      <c r="D123" s="80" t="e">
        <f>VLOOKUP(B123,EXPENSE!C:D,2,FALSE)</f>
        <v>#N/A</v>
      </c>
      <c r="E123" s="17"/>
      <c r="F123" s="84"/>
      <c r="G123" s="126"/>
      <c r="H123" s="176"/>
      <c r="I123" s="176"/>
      <c r="J123" s="176"/>
      <c r="K123" s="176"/>
      <c r="L123" s="176"/>
      <c r="M123" s="176"/>
      <c r="N123" s="176"/>
      <c r="O123" s="176"/>
      <c r="P123" s="82">
        <f t="shared" si="2"/>
        <v>0</v>
      </c>
      <c r="Q123" s="74" t="e">
        <f>VLOOKUP(B123,EXPENSE!C:E,3,FALSE)</f>
        <v>#N/A</v>
      </c>
    </row>
    <row r="124" spans="2:17" ht="15" customHeight="1" x14ac:dyDescent="0.2">
      <c r="B124" s="17"/>
      <c r="C124" s="64"/>
      <c r="D124" s="80" t="e">
        <f>VLOOKUP(B124,EXPENSE!C:D,2,FALSE)</f>
        <v>#N/A</v>
      </c>
      <c r="E124" s="17"/>
      <c r="F124" s="84"/>
      <c r="G124" s="126"/>
      <c r="H124" s="176"/>
      <c r="I124" s="176"/>
      <c r="J124" s="176"/>
      <c r="K124" s="176"/>
      <c r="L124" s="176"/>
      <c r="M124" s="176"/>
      <c r="N124" s="176"/>
      <c r="O124" s="176"/>
      <c r="P124" s="82">
        <f t="shared" si="2"/>
        <v>0</v>
      </c>
      <c r="Q124" s="74" t="e">
        <f>VLOOKUP(B124,EXPENSE!C:E,3,FALSE)</f>
        <v>#N/A</v>
      </c>
    </row>
    <row r="125" spans="2:17" ht="15" customHeight="1" x14ac:dyDescent="0.2">
      <c r="B125" s="17"/>
      <c r="C125" s="64"/>
      <c r="D125" s="80" t="e">
        <f>VLOOKUP(B125,EXPENSE!C:D,2,FALSE)</f>
        <v>#N/A</v>
      </c>
      <c r="E125" s="17"/>
      <c r="F125" s="84"/>
      <c r="G125" s="126"/>
      <c r="H125" s="176"/>
      <c r="I125" s="176"/>
      <c r="J125" s="176"/>
      <c r="K125" s="176"/>
      <c r="L125" s="176"/>
      <c r="M125" s="176"/>
      <c r="N125" s="176"/>
      <c r="O125" s="176"/>
      <c r="P125" s="82">
        <f t="shared" si="2"/>
        <v>0</v>
      </c>
      <c r="Q125" s="74" t="e">
        <f>VLOOKUP(B125,EXPENSE!C:E,3,FALSE)</f>
        <v>#N/A</v>
      </c>
    </row>
    <row r="126" spans="2:17" ht="15" customHeight="1" x14ac:dyDescent="0.2">
      <c r="B126" s="17"/>
      <c r="C126" s="64"/>
      <c r="D126" s="80" t="e">
        <f>VLOOKUP(B126,EXPENSE!C:D,2,FALSE)</f>
        <v>#N/A</v>
      </c>
      <c r="E126" s="17"/>
      <c r="F126" s="84"/>
      <c r="G126" s="126"/>
      <c r="H126" s="176"/>
      <c r="I126" s="176"/>
      <c r="J126" s="176"/>
      <c r="K126" s="176"/>
      <c r="L126" s="176"/>
      <c r="M126" s="176"/>
      <c r="N126" s="176"/>
      <c r="O126" s="176"/>
      <c r="P126" s="82">
        <f t="shared" si="2"/>
        <v>0</v>
      </c>
      <c r="Q126" s="74" t="e">
        <f>VLOOKUP(B126,EXPENSE!C:E,3,FALSE)</f>
        <v>#N/A</v>
      </c>
    </row>
    <row r="127" spans="2:17" ht="15" customHeight="1" x14ac:dyDescent="0.2">
      <c r="B127" s="17"/>
      <c r="C127" s="64"/>
      <c r="D127" s="80" t="e">
        <f>VLOOKUP(B127,EXPENSE!C:D,2,FALSE)</f>
        <v>#N/A</v>
      </c>
      <c r="E127" s="17"/>
      <c r="F127" s="84"/>
      <c r="G127" s="126"/>
      <c r="H127" s="176"/>
      <c r="I127" s="176"/>
      <c r="J127" s="176"/>
      <c r="K127" s="176"/>
      <c r="L127" s="176"/>
      <c r="M127" s="176"/>
      <c r="N127" s="176"/>
      <c r="O127" s="176"/>
      <c r="P127" s="82">
        <f t="shared" si="2"/>
        <v>0</v>
      </c>
      <c r="Q127" s="74" t="e">
        <f>VLOOKUP(B127,EXPENSE!C:E,3,FALSE)</f>
        <v>#N/A</v>
      </c>
    </row>
    <row r="128" spans="2:17" ht="15" customHeight="1" x14ac:dyDescent="0.2">
      <c r="B128" s="17"/>
      <c r="C128" s="64"/>
      <c r="D128" s="80" t="e">
        <f>VLOOKUP(B128,EXPENSE!C:D,2,FALSE)</f>
        <v>#N/A</v>
      </c>
      <c r="E128" s="17"/>
      <c r="F128" s="84"/>
      <c r="G128" s="126"/>
      <c r="H128" s="176"/>
      <c r="I128" s="176"/>
      <c r="J128" s="176"/>
      <c r="K128" s="176"/>
      <c r="L128" s="176"/>
      <c r="M128" s="176"/>
      <c r="N128" s="176"/>
      <c r="O128" s="176"/>
      <c r="P128" s="82">
        <f t="shared" si="2"/>
        <v>0</v>
      </c>
      <c r="Q128" s="74" t="e">
        <f>VLOOKUP(B128,EXPENSE!C:E,3,FALSE)</f>
        <v>#N/A</v>
      </c>
    </row>
    <row r="129" spans="2:17" ht="15" customHeight="1" x14ac:dyDescent="0.2">
      <c r="B129" s="17"/>
      <c r="C129" s="64"/>
      <c r="D129" s="80" t="e">
        <f>VLOOKUP(B129,EXPENSE!C:D,2,FALSE)</f>
        <v>#N/A</v>
      </c>
      <c r="E129" s="17"/>
      <c r="F129" s="84"/>
      <c r="G129" s="126"/>
      <c r="H129" s="176"/>
      <c r="I129" s="176"/>
      <c r="J129" s="176"/>
      <c r="K129" s="176"/>
      <c r="L129" s="176"/>
      <c r="M129" s="176"/>
      <c r="N129" s="176"/>
      <c r="O129" s="176"/>
      <c r="P129" s="82">
        <f t="shared" si="2"/>
        <v>0</v>
      </c>
      <c r="Q129" s="74" t="e">
        <f>VLOOKUP(B129,EXPENSE!C:E,3,FALSE)</f>
        <v>#N/A</v>
      </c>
    </row>
    <row r="130" spans="2:17" ht="15" customHeight="1" x14ac:dyDescent="0.2">
      <c r="B130" s="17"/>
      <c r="C130" s="64"/>
      <c r="D130" s="80" t="e">
        <f>VLOOKUP(B130,EXPENSE!C:D,2,FALSE)</f>
        <v>#N/A</v>
      </c>
      <c r="E130" s="17"/>
      <c r="F130" s="84"/>
      <c r="G130" s="126"/>
      <c r="H130" s="176"/>
      <c r="I130" s="176"/>
      <c r="J130" s="176"/>
      <c r="K130" s="176"/>
      <c r="L130" s="176"/>
      <c r="M130" s="176"/>
      <c r="N130" s="176"/>
      <c r="O130" s="176"/>
      <c r="P130" s="82">
        <f t="shared" si="2"/>
        <v>0</v>
      </c>
      <c r="Q130" s="74" t="e">
        <f>VLOOKUP(B130,EXPENSE!C:E,3,FALSE)</f>
        <v>#N/A</v>
      </c>
    </row>
    <row r="131" spans="2:17" ht="15" customHeight="1" x14ac:dyDescent="0.2">
      <c r="B131" s="17"/>
      <c r="C131" s="64"/>
      <c r="D131" s="80" t="e">
        <f>VLOOKUP(B131,EXPENSE!C:D,2,FALSE)</f>
        <v>#N/A</v>
      </c>
      <c r="E131" s="17"/>
      <c r="F131" s="84"/>
      <c r="G131" s="126"/>
      <c r="H131" s="176"/>
      <c r="I131" s="176"/>
      <c r="J131" s="176"/>
      <c r="K131" s="176"/>
      <c r="L131" s="176"/>
      <c r="M131" s="176"/>
      <c r="N131" s="176"/>
      <c r="O131" s="176"/>
      <c r="P131" s="82">
        <f t="shared" si="2"/>
        <v>0</v>
      </c>
      <c r="Q131" s="74" t="e">
        <f>VLOOKUP(B131,EXPENSE!C:E,3,FALSE)</f>
        <v>#N/A</v>
      </c>
    </row>
    <row r="132" spans="2:17" ht="15" customHeight="1" x14ac:dyDescent="0.2">
      <c r="B132" s="17"/>
      <c r="C132" s="64"/>
      <c r="D132" s="80" t="e">
        <f>VLOOKUP(B132,EXPENSE!C:D,2,FALSE)</f>
        <v>#N/A</v>
      </c>
      <c r="E132" s="17"/>
      <c r="F132" s="84"/>
      <c r="G132" s="126"/>
      <c r="H132" s="176"/>
      <c r="I132" s="176"/>
      <c r="J132" s="176"/>
      <c r="K132" s="176"/>
      <c r="L132" s="176"/>
      <c r="M132" s="176"/>
      <c r="N132" s="176"/>
      <c r="O132" s="176"/>
      <c r="P132" s="82">
        <f t="shared" si="2"/>
        <v>0</v>
      </c>
      <c r="Q132" s="74" t="e">
        <f>VLOOKUP(B132,EXPENSE!C:E,3,FALSE)</f>
        <v>#N/A</v>
      </c>
    </row>
    <row r="133" spans="2:17" ht="15" customHeight="1" x14ac:dyDescent="0.2">
      <c r="B133" s="17"/>
      <c r="C133" s="64"/>
      <c r="D133" s="80" t="e">
        <f>VLOOKUP(B133,EXPENSE!C:D,2,FALSE)</f>
        <v>#N/A</v>
      </c>
      <c r="E133" s="17"/>
      <c r="F133" s="84"/>
      <c r="G133" s="126"/>
      <c r="H133" s="176"/>
      <c r="I133" s="176"/>
      <c r="J133" s="176"/>
      <c r="K133" s="176"/>
      <c r="L133" s="176"/>
      <c r="M133" s="176"/>
      <c r="N133" s="176"/>
      <c r="O133" s="176"/>
      <c r="P133" s="82">
        <f t="shared" si="2"/>
        <v>0</v>
      </c>
      <c r="Q133" s="74" t="e">
        <f>VLOOKUP(B133,EXPENSE!C:E,3,FALSE)</f>
        <v>#N/A</v>
      </c>
    </row>
    <row r="134" spans="2:17" ht="15" customHeight="1" x14ac:dyDescent="0.2">
      <c r="B134" s="17"/>
      <c r="C134" s="64"/>
      <c r="D134" s="80" t="e">
        <f>VLOOKUP(B134,EXPENSE!C:D,2,FALSE)</f>
        <v>#N/A</v>
      </c>
      <c r="E134" s="17"/>
      <c r="F134" s="84"/>
      <c r="G134" s="126"/>
      <c r="H134" s="176"/>
      <c r="I134" s="176"/>
      <c r="J134" s="176"/>
      <c r="K134" s="176"/>
      <c r="L134" s="176"/>
      <c r="M134" s="176"/>
      <c r="N134" s="176"/>
      <c r="O134" s="176"/>
      <c r="P134" s="82">
        <f t="shared" si="2"/>
        <v>0</v>
      </c>
      <c r="Q134" s="74" t="e">
        <f>VLOOKUP(B134,EXPENSE!C:E,3,FALSE)</f>
        <v>#N/A</v>
      </c>
    </row>
    <row r="135" spans="2:17" ht="15" customHeight="1" x14ac:dyDescent="0.2">
      <c r="B135" s="17"/>
      <c r="C135" s="64"/>
      <c r="D135" s="80" t="e">
        <f>VLOOKUP(B135,EXPENSE!C:D,2,FALSE)</f>
        <v>#N/A</v>
      </c>
      <c r="E135" s="17"/>
      <c r="F135" s="84"/>
      <c r="G135" s="126"/>
      <c r="H135" s="176"/>
      <c r="I135" s="176"/>
      <c r="J135" s="176"/>
      <c r="K135" s="176"/>
      <c r="L135" s="176"/>
      <c r="M135" s="176"/>
      <c r="N135" s="176"/>
      <c r="O135" s="176"/>
      <c r="P135" s="82">
        <f t="shared" si="2"/>
        <v>0</v>
      </c>
      <c r="Q135" s="74" t="e">
        <f>VLOOKUP(B135,EXPENSE!C:E,3,FALSE)</f>
        <v>#N/A</v>
      </c>
    </row>
    <row r="136" spans="2:17" ht="15" customHeight="1" x14ac:dyDescent="0.2">
      <c r="B136" s="17"/>
      <c r="C136" s="64"/>
      <c r="D136" s="80" t="e">
        <f>VLOOKUP(B136,EXPENSE!C:D,2,FALSE)</f>
        <v>#N/A</v>
      </c>
      <c r="E136" s="17"/>
      <c r="F136" s="84"/>
      <c r="G136" s="126"/>
      <c r="H136" s="176"/>
      <c r="I136" s="176"/>
      <c r="J136" s="176"/>
      <c r="K136" s="176"/>
      <c r="L136" s="176"/>
      <c r="M136" s="176"/>
      <c r="N136" s="176"/>
      <c r="O136" s="176"/>
      <c r="P136" s="82">
        <f t="shared" si="2"/>
        <v>0</v>
      </c>
      <c r="Q136" s="74" t="e">
        <f>VLOOKUP(B136,EXPENSE!C:E,3,FALSE)</f>
        <v>#N/A</v>
      </c>
    </row>
    <row r="137" spans="2:17" ht="15" customHeight="1" x14ac:dyDescent="0.2">
      <c r="B137" s="17"/>
      <c r="C137" s="64"/>
      <c r="D137" s="80" t="e">
        <f>VLOOKUP(B137,EXPENSE!C:D,2,FALSE)</f>
        <v>#N/A</v>
      </c>
      <c r="E137" s="17"/>
      <c r="F137" s="84"/>
      <c r="G137" s="126"/>
      <c r="H137" s="176"/>
      <c r="I137" s="176"/>
      <c r="J137" s="176"/>
      <c r="K137" s="176"/>
      <c r="L137" s="176"/>
      <c r="M137" s="176"/>
      <c r="N137" s="176"/>
      <c r="O137" s="176"/>
      <c r="P137" s="82">
        <f t="shared" si="2"/>
        <v>0</v>
      </c>
      <c r="Q137" s="74" t="e">
        <f>VLOOKUP(B137,EXPENSE!C:E,3,FALSE)</f>
        <v>#N/A</v>
      </c>
    </row>
    <row r="138" spans="2:17" ht="15" customHeight="1" x14ac:dyDescent="0.2">
      <c r="B138" s="17"/>
      <c r="C138" s="64"/>
      <c r="D138" s="80" t="e">
        <f>VLOOKUP(B138,EXPENSE!C:D,2,FALSE)</f>
        <v>#N/A</v>
      </c>
      <c r="E138" s="17"/>
      <c r="F138" s="84"/>
      <c r="G138" s="126"/>
      <c r="H138" s="176"/>
      <c r="I138" s="176"/>
      <c r="J138" s="176"/>
      <c r="K138" s="176"/>
      <c r="L138" s="176"/>
      <c r="M138" s="176"/>
      <c r="N138" s="176"/>
      <c r="O138" s="176"/>
      <c r="P138" s="82">
        <f t="shared" si="2"/>
        <v>0</v>
      </c>
      <c r="Q138" s="74" t="e">
        <f>VLOOKUP(B138,EXPENSE!C:E,3,FALSE)</f>
        <v>#N/A</v>
      </c>
    </row>
    <row r="139" spans="2:17" ht="15" customHeight="1" x14ac:dyDescent="0.2">
      <c r="B139" s="17"/>
      <c r="C139" s="64"/>
      <c r="D139" s="80" t="e">
        <f>VLOOKUP(B139,EXPENSE!C:D,2,FALSE)</f>
        <v>#N/A</v>
      </c>
      <c r="E139" s="17"/>
      <c r="F139" s="84"/>
      <c r="G139" s="126"/>
      <c r="H139" s="176"/>
      <c r="I139" s="176"/>
      <c r="J139" s="176"/>
      <c r="K139" s="176"/>
      <c r="L139" s="176"/>
      <c r="M139" s="176"/>
      <c r="N139" s="176"/>
      <c r="O139" s="176"/>
      <c r="P139" s="82">
        <f t="shared" si="2"/>
        <v>0</v>
      </c>
      <c r="Q139" s="74" t="e">
        <f>VLOOKUP(B139,EXPENSE!C:E,3,FALSE)</f>
        <v>#N/A</v>
      </c>
    </row>
    <row r="140" spans="2:17" ht="15" customHeight="1" x14ac:dyDescent="0.2">
      <c r="B140" s="17"/>
      <c r="C140" s="64"/>
      <c r="D140" s="80" t="e">
        <f>VLOOKUP(B140,EXPENSE!C:D,2,FALSE)</f>
        <v>#N/A</v>
      </c>
      <c r="E140" s="17"/>
      <c r="F140" s="84"/>
      <c r="G140" s="126"/>
      <c r="H140" s="176"/>
      <c r="I140" s="176"/>
      <c r="J140" s="176"/>
      <c r="K140" s="176"/>
      <c r="L140" s="176"/>
      <c r="M140" s="176"/>
      <c r="N140" s="176"/>
      <c r="O140" s="176"/>
      <c r="P140" s="82">
        <f t="shared" si="2"/>
        <v>0</v>
      </c>
      <c r="Q140" s="74" t="e">
        <f>VLOOKUP(B140,EXPENSE!C:E,3,FALSE)</f>
        <v>#N/A</v>
      </c>
    </row>
    <row r="141" spans="2:17" ht="15" customHeight="1" x14ac:dyDescent="0.2">
      <c r="B141" s="17"/>
      <c r="C141" s="64"/>
      <c r="D141" s="80" t="e">
        <f>VLOOKUP(B141,EXPENSE!C:D,2,FALSE)</f>
        <v>#N/A</v>
      </c>
      <c r="E141" s="17"/>
      <c r="F141" s="84"/>
      <c r="G141" s="126"/>
      <c r="H141" s="176"/>
      <c r="I141" s="176"/>
      <c r="J141" s="176"/>
      <c r="K141" s="176"/>
      <c r="L141" s="176"/>
      <c r="M141" s="176"/>
      <c r="N141" s="176"/>
      <c r="O141" s="176"/>
      <c r="P141" s="82">
        <f t="shared" si="2"/>
        <v>0</v>
      </c>
      <c r="Q141" s="74" t="e">
        <f>VLOOKUP(B141,EXPENSE!C:E,3,FALSE)</f>
        <v>#N/A</v>
      </c>
    </row>
    <row r="142" spans="2:17" ht="15" customHeight="1" x14ac:dyDescent="0.2">
      <c r="B142" s="17"/>
      <c r="C142" s="64"/>
      <c r="D142" s="80" t="e">
        <f>VLOOKUP(B142,EXPENSE!C:D,2,FALSE)</f>
        <v>#N/A</v>
      </c>
      <c r="E142" s="17"/>
      <c r="F142" s="84"/>
      <c r="G142" s="126"/>
      <c r="H142" s="176"/>
      <c r="I142" s="176"/>
      <c r="J142" s="176"/>
      <c r="K142" s="176"/>
      <c r="L142" s="176"/>
      <c r="M142" s="176"/>
      <c r="N142" s="176"/>
      <c r="O142" s="176"/>
      <c r="P142" s="82">
        <f t="shared" si="2"/>
        <v>0</v>
      </c>
      <c r="Q142" s="74" t="e">
        <f>VLOOKUP(B142,EXPENSE!C:E,3,FALSE)</f>
        <v>#N/A</v>
      </c>
    </row>
    <row r="143" spans="2:17" ht="15" customHeight="1" x14ac:dyDescent="0.2">
      <c r="B143" s="17"/>
      <c r="C143" s="64"/>
      <c r="D143" s="80" t="e">
        <f>VLOOKUP(B143,EXPENSE!C:D,2,FALSE)</f>
        <v>#N/A</v>
      </c>
      <c r="E143" s="17"/>
      <c r="F143" s="84"/>
      <c r="G143" s="126"/>
      <c r="H143" s="176"/>
      <c r="I143" s="176"/>
      <c r="J143" s="176"/>
      <c r="K143" s="176"/>
      <c r="L143" s="176"/>
      <c r="M143" s="176"/>
      <c r="N143" s="176"/>
      <c r="O143" s="176"/>
      <c r="P143" s="82">
        <f t="shared" si="2"/>
        <v>0</v>
      </c>
      <c r="Q143" s="74" t="e">
        <f>VLOOKUP(B143,EXPENSE!C:E,3,FALSE)</f>
        <v>#N/A</v>
      </c>
    </row>
    <row r="144" spans="2:17" ht="15" customHeight="1" x14ac:dyDescent="0.2">
      <c r="B144" s="17"/>
      <c r="C144" s="64"/>
      <c r="D144" s="80" t="e">
        <f>VLOOKUP(B144,EXPENSE!C:D,2,FALSE)</f>
        <v>#N/A</v>
      </c>
      <c r="E144" s="17"/>
      <c r="F144" s="84"/>
      <c r="G144" s="126"/>
      <c r="H144" s="176"/>
      <c r="I144" s="176"/>
      <c r="J144" s="176"/>
      <c r="K144" s="176"/>
      <c r="L144" s="176"/>
      <c r="M144" s="176"/>
      <c r="N144" s="176"/>
      <c r="O144" s="176"/>
      <c r="P144" s="82">
        <f t="shared" ref="P144:P202" si="3">SUM(H144:O144)</f>
        <v>0</v>
      </c>
      <c r="Q144" s="74" t="e">
        <f>VLOOKUP(B144,EXPENSE!C:E,3,FALSE)</f>
        <v>#N/A</v>
      </c>
    </row>
    <row r="145" spans="2:17" ht="15" customHeight="1" x14ac:dyDescent="0.2">
      <c r="B145" s="17"/>
      <c r="C145" s="64"/>
      <c r="D145" s="80" t="e">
        <f>VLOOKUP(B145,EXPENSE!C:D,2,FALSE)</f>
        <v>#N/A</v>
      </c>
      <c r="E145" s="17"/>
      <c r="F145" s="84"/>
      <c r="G145" s="126"/>
      <c r="H145" s="176"/>
      <c r="I145" s="176"/>
      <c r="J145" s="176"/>
      <c r="K145" s="176"/>
      <c r="L145" s="176"/>
      <c r="M145" s="176"/>
      <c r="N145" s="176"/>
      <c r="O145" s="176"/>
      <c r="P145" s="82">
        <f t="shared" si="3"/>
        <v>0</v>
      </c>
      <c r="Q145" s="74" t="e">
        <f>VLOOKUP(B145,EXPENSE!C:E,3,FALSE)</f>
        <v>#N/A</v>
      </c>
    </row>
    <row r="146" spans="2:17" ht="15" customHeight="1" x14ac:dyDescent="0.2">
      <c r="B146" s="17"/>
      <c r="C146" s="64"/>
      <c r="D146" s="80" t="e">
        <f>VLOOKUP(B146,EXPENSE!C:D,2,FALSE)</f>
        <v>#N/A</v>
      </c>
      <c r="E146" s="17"/>
      <c r="F146" s="84"/>
      <c r="G146" s="126"/>
      <c r="H146" s="176"/>
      <c r="I146" s="176"/>
      <c r="J146" s="176"/>
      <c r="K146" s="176"/>
      <c r="L146" s="176"/>
      <c r="M146" s="176"/>
      <c r="N146" s="176"/>
      <c r="O146" s="176"/>
      <c r="P146" s="82">
        <f t="shared" si="3"/>
        <v>0</v>
      </c>
      <c r="Q146" s="74" t="e">
        <f>VLOOKUP(B146,EXPENSE!C:E,3,FALSE)</f>
        <v>#N/A</v>
      </c>
    </row>
    <row r="147" spans="2:17" ht="15" customHeight="1" x14ac:dyDescent="0.2">
      <c r="B147" s="17"/>
      <c r="C147" s="64"/>
      <c r="D147" s="80" t="e">
        <f>VLOOKUP(B147,EXPENSE!C:D,2,FALSE)</f>
        <v>#N/A</v>
      </c>
      <c r="E147" s="17"/>
      <c r="F147" s="84"/>
      <c r="G147" s="126"/>
      <c r="H147" s="176"/>
      <c r="I147" s="176"/>
      <c r="J147" s="176"/>
      <c r="K147" s="176"/>
      <c r="L147" s="176"/>
      <c r="M147" s="176"/>
      <c r="N147" s="176"/>
      <c r="O147" s="176"/>
      <c r="P147" s="82">
        <f t="shared" si="3"/>
        <v>0</v>
      </c>
      <c r="Q147" s="74" t="e">
        <f>VLOOKUP(B147,EXPENSE!C:E,3,FALSE)</f>
        <v>#N/A</v>
      </c>
    </row>
    <row r="148" spans="2:17" ht="15" customHeight="1" x14ac:dyDescent="0.2">
      <c r="B148" s="17"/>
      <c r="C148" s="64"/>
      <c r="D148" s="80" t="e">
        <f>VLOOKUP(B148,EXPENSE!C:D,2,FALSE)</f>
        <v>#N/A</v>
      </c>
      <c r="E148" s="17"/>
      <c r="F148" s="84"/>
      <c r="G148" s="126"/>
      <c r="H148" s="176"/>
      <c r="I148" s="176"/>
      <c r="J148" s="176"/>
      <c r="K148" s="176"/>
      <c r="L148" s="176"/>
      <c r="M148" s="176"/>
      <c r="N148" s="176"/>
      <c r="O148" s="176"/>
      <c r="P148" s="82">
        <f t="shared" si="3"/>
        <v>0</v>
      </c>
      <c r="Q148" s="74" t="e">
        <f>VLOOKUP(B148,EXPENSE!C:E,3,FALSE)</f>
        <v>#N/A</v>
      </c>
    </row>
    <row r="149" spans="2:17" ht="15" customHeight="1" x14ac:dyDescent="0.2">
      <c r="B149" s="17"/>
      <c r="C149" s="64"/>
      <c r="D149" s="80" t="e">
        <f>VLOOKUP(B149,EXPENSE!C:D,2,FALSE)</f>
        <v>#N/A</v>
      </c>
      <c r="E149" s="17"/>
      <c r="F149" s="84"/>
      <c r="G149" s="126"/>
      <c r="H149" s="176"/>
      <c r="I149" s="176"/>
      <c r="J149" s="176"/>
      <c r="K149" s="176"/>
      <c r="L149" s="176"/>
      <c r="M149" s="176"/>
      <c r="N149" s="176"/>
      <c r="O149" s="176"/>
      <c r="P149" s="82">
        <f t="shared" si="3"/>
        <v>0</v>
      </c>
      <c r="Q149" s="74" t="e">
        <f>VLOOKUP(B149,EXPENSE!C:E,3,FALSE)</f>
        <v>#N/A</v>
      </c>
    </row>
    <row r="150" spans="2:17" ht="15" customHeight="1" x14ac:dyDescent="0.2">
      <c r="B150" s="17"/>
      <c r="C150" s="64"/>
      <c r="D150" s="80" t="e">
        <f>VLOOKUP(B150,EXPENSE!C:D,2,FALSE)</f>
        <v>#N/A</v>
      </c>
      <c r="E150" s="17"/>
      <c r="F150" s="84"/>
      <c r="G150" s="126"/>
      <c r="H150" s="176"/>
      <c r="I150" s="176"/>
      <c r="J150" s="176"/>
      <c r="K150" s="176"/>
      <c r="L150" s="176"/>
      <c r="M150" s="176"/>
      <c r="N150" s="176"/>
      <c r="O150" s="176"/>
      <c r="P150" s="82">
        <f t="shared" si="3"/>
        <v>0</v>
      </c>
      <c r="Q150" s="74" t="e">
        <f>VLOOKUP(B150,EXPENSE!C:E,3,FALSE)</f>
        <v>#N/A</v>
      </c>
    </row>
    <row r="151" spans="2:17" ht="15" customHeight="1" x14ac:dyDescent="0.2">
      <c r="B151" s="17"/>
      <c r="C151" s="64"/>
      <c r="D151" s="80" t="e">
        <f>VLOOKUP(B151,EXPENSE!C:D,2,FALSE)</f>
        <v>#N/A</v>
      </c>
      <c r="E151" s="17"/>
      <c r="F151" s="84"/>
      <c r="G151" s="126"/>
      <c r="H151" s="176"/>
      <c r="I151" s="176"/>
      <c r="J151" s="176"/>
      <c r="K151" s="176"/>
      <c r="L151" s="176"/>
      <c r="M151" s="176"/>
      <c r="N151" s="176"/>
      <c r="O151" s="176"/>
      <c r="P151" s="82">
        <f t="shared" si="3"/>
        <v>0</v>
      </c>
      <c r="Q151" s="74" t="e">
        <f>VLOOKUP(B151,EXPENSE!C:E,3,FALSE)</f>
        <v>#N/A</v>
      </c>
    </row>
    <row r="152" spans="2:17" ht="15" customHeight="1" x14ac:dyDescent="0.2">
      <c r="B152" s="17"/>
      <c r="C152" s="64"/>
      <c r="D152" s="80" t="e">
        <f>VLOOKUP(B152,EXPENSE!C:D,2,FALSE)</f>
        <v>#N/A</v>
      </c>
      <c r="E152" s="17"/>
      <c r="F152" s="84"/>
      <c r="G152" s="126"/>
      <c r="H152" s="176"/>
      <c r="I152" s="176"/>
      <c r="J152" s="176"/>
      <c r="K152" s="176"/>
      <c r="L152" s="176"/>
      <c r="M152" s="176"/>
      <c r="N152" s="176"/>
      <c r="O152" s="176"/>
      <c r="P152" s="82">
        <f t="shared" si="3"/>
        <v>0</v>
      </c>
      <c r="Q152" s="74" t="e">
        <f>VLOOKUP(B152,EXPENSE!C:E,3,FALSE)</f>
        <v>#N/A</v>
      </c>
    </row>
    <row r="153" spans="2:17" ht="15" customHeight="1" x14ac:dyDescent="0.2">
      <c r="B153" s="17"/>
      <c r="C153" s="64"/>
      <c r="D153" s="80" t="e">
        <f>VLOOKUP(B153,EXPENSE!C:D,2,FALSE)</f>
        <v>#N/A</v>
      </c>
      <c r="E153" s="17"/>
      <c r="F153" s="84"/>
      <c r="G153" s="126"/>
      <c r="H153" s="176"/>
      <c r="I153" s="176"/>
      <c r="J153" s="176"/>
      <c r="K153" s="176"/>
      <c r="L153" s="176"/>
      <c r="M153" s="176"/>
      <c r="N153" s="176"/>
      <c r="O153" s="176"/>
      <c r="P153" s="82">
        <f t="shared" si="3"/>
        <v>0</v>
      </c>
      <c r="Q153" s="74" t="e">
        <f>VLOOKUP(B153,EXPENSE!C:E,3,FALSE)</f>
        <v>#N/A</v>
      </c>
    </row>
    <row r="154" spans="2:17" ht="15" customHeight="1" x14ac:dyDescent="0.2">
      <c r="B154" s="17"/>
      <c r="C154" s="64"/>
      <c r="D154" s="80" t="e">
        <f>VLOOKUP(B154,EXPENSE!C:D,2,FALSE)</f>
        <v>#N/A</v>
      </c>
      <c r="E154" s="17"/>
      <c r="F154" s="84"/>
      <c r="G154" s="126"/>
      <c r="H154" s="176"/>
      <c r="I154" s="176"/>
      <c r="J154" s="176"/>
      <c r="K154" s="176"/>
      <c r="L154" s="176"/>
      <c r="M154" s="176"/>
      <c r="N154" s="176"/>
      <c r="O154" s="176"/>
      <c r="P154" s="82">
        <f t="shared" si="3"/>
        <v>0</v>
      </c>
      <c r="Q154" s="74" t="e">
        <f>VLOOKUP(B154,EXPENSE!C:E,3,FALSE)</f>
        <v>#N/A</v>
      </c>
    </row>
    <row r="155" spans="2:17" ht="15" customHeight="1" x14ac:dyDescent="0.2">
      <c r="B155" s="17"/>
      <c r="C155" s="64"/>
      <c r="D155" s="80" t="e">
        <f>VLOOKUP(B155,EXPENSE!C:D,2,FALSE)</f>
        <v>#N/A</v>
      </c>
      <c r="E155" s="17"/>
      <c r="F155" s="84"/>
      <c r="G155" s="126"/>
      <c r="H155" s="176"/>
      <c r="I155" s="176"/>
      <c r="J155" s="176"/>
      <c r="K155" s="176"/>
      <c r="L155" s="176"/>
      <c r="M155" s="176"/>
      <c r="N155" s="176"/>
      <c r="O155" s="176"/>
      <c r="P155" s="82">
        <f t="shared" si="3"/>
        <v>0</v>
      </c>
      <c r="Q155" s="74" t="e">
        <f>VLOOKUP(B155,EXPENSE!C:E,3,FALSE)</f>
        <v>#N/A</v>
      </c>
    </row>
    <row r="156" spans="2:17" ht="15" customHeight="1" x14ac:dyDescent="0.2">
      <c r="B156" s="17"/>
      <c r="C156" s="64"/>
      <c r="D156" s="80" t="e">
        <f>VLOOKUP(B156,EXPENSE!C:D,2,FALSE)</f>
        <v>#N/A</v>
      </c>
      <c r="E156" s="17"/>
      <c r="F156" s="84"/>
      <c r="G156" s="126"/>
      <c r="H156" s="176"/>
      <c r="I156" s="176"/>
      <c r="J156" s="176"/>
      <c r="K156" s="176"/>
      <c r="L156" s="176"/>
      <c r="M156" s="176"/>
      <c r="N156" s="176"/>
      <c r="O156" s="176"/>
      <c r="P156" s="82">
        <f t="shared" si="3"/>
        <v>0</v>
      </c>
      <c r="Q156" s="74" t="e">
        <f>VLOOKUP(B156,EXPENSE!C:E,3,FALSE)</f>
        <v>#N/A</v>
      </c>
    </row>
    <row r="157" spans="2:17" ht="15" customHeight="1" x14ac:dyDescent="0.2">
      <c r="B157" s="17"/>
      <c r="C157" s="64"/>
      <c r="D157" s="80" t="e">
        <f>VLOOKUP(B157,EXPENSE!C:D,2,FALSE)</f>
        <v>#N/A</v>
      </c>
      <c r="E157" s="17"/>
      <c r="F157" s="84"/>
      <c r="G157" s="126"/>
      <c r="H157" s="176"/>
      <c r="I157" s="176"/>
      <c r="J157" s="176"/>
      <c r="K157" s="176"/>
      <c r="L157" s="176"/>
      <c r="M157" s="176"/>
      <c r="N157" s="176"/>
      <c r="O157" s="176"/>
      <c r="P157" s="82">
        <f t="shared" si="3"/>
        <v>0</v>
      </c>
      <c r="Q157" s="74" t="e">
        <f>VLOOKUP(B157,EXPENSE!C:E,3,FALSE)</f>
        <v>#N/A</v>
      </c>
    </row>
    <row r="158" spans="2:17" ht="15" customHeight="1" x14ac:dyDescent="0.2">
      <c r="B158" s="17"/>
      <c r="C158" s="64"/>
      <c r="D158" s="80" t="e">
        <f>VLOOKUP(B158,EXPENSE!C:D,2,FALSE)</f>
        <v>#N/A</v>
      </c>
      <c r="E158" s="17"/>
      <c r="F158" s="84"/>
      <c r="G158" s="126"/>
      <c r="H158" s="176"/>
      <c r="I158" s="176"/>
      <c r="J158" s="176"/>
      <c r="K158" s="176"/>
      <c r="L158" s="176"/>
      <c r="M158" s="176"/>
      <c r="N158" s="176"/>
      <c r="O158" s="176"/>
      <c r="P158" s="82">
        <f t="shared" si="3"/>
        <v>0</v>
      </c>
      <c r="Q158" s="74" t="e">
        <f>VLOOKUP(B158,EXPENSE!C:E,3,FALSE)</f>
        <v>#N/A</v>
      </c>
    </row>
    <row r="159" spans="2:17" ht="15" customHeight="1" x14ac:dyDescent="0.2">
      <c r="B159" s="17"/>
      <c r="C159" s="64"/>
      <c r="D159" s="80" t="e">
        <f>VLOOKUP(B159,EXPENSE!C:D,2,FALSE)</f>
        <v>#N/A</v>
      </c>
      <c r="E159" s="17"/>
      <c r="F159" s="84"/>
      <c r="G159" s="126"/>
      <c r="H159" s="176"/>
      <c r="I159" s="176"/>
      <c r="J159" s="176"/>
      <c r="K159" s="176"/>
      <c r="L159" s="176"/>
      <c r="M159" s="176"/>
      <c r="N159" s="176"/>
      <c r="O159" s="176"/>
      <c r="P159" s="82">
        <f t="shared" si="3"/>
        <v>0</v>
      </c>
      <c r="Q159" s="74" t="e">
        <f>VLOOKUP(B159,EXPENSE!C:E,3,FALSE)</f>
        <v>#N/A</v>
      </c>
    </row>
    <row r="160" spans="2:17" ht="15" customHeight="1" x14ac:dyDescent="0.2">
      <c r="B160" s="17"/>
      <c r="C160" s="64"/>
      <c r="D160" s="80" t="e">
        <f>VLOOKUP(B160,EXPENSE!C:D,2,FALSE)</f>
        <v>#N/A</v>
      </c>
      <c r="E160" s="17"/>
      <c r="F160" s="84"/>
      <c r="G160" s="126"/>
      <c r="H160" s="176"/>
      <c r="I160" s="176"/>
      <c r="J160" s="176"/>
      <c r="K160" s="176"/>
      <c r="L160" s="176"/>
      <c r="M160" s="176"/>
      <c r="N160" s="176"/>
      <c r="O160" s="176"/>
      <c r="P160" s="82">
        <f t="shared" si="3"/>
        <v>0</v>
      </c>
      <c r="Q160" s="74" t="e">
        <f>VLOOKUP(B160,EXPENSE!C:E,3,FALSE)</f>
        <v>#N/A</v>
      </c>
    </row>
    <row r="161" spans="2:17" ht="15" customHeight="1" x14ac:dyDescent="0.2">
      <c r="B161" s="17"/>
      <c r="C161" s="64"/>
      <c r="D161" s="80" t="e">
        <f>VLOOKUP(B161,EXPENSE!C:D,2,FALSE)</f>
        <v>#N/A</v>
      </c>
      <c r="E161" s="17"/>
      <c r="F161" s="84"/>
      <c r="G161" s="126"/>
      <c r="H161" s="176"/>
      <c r="I161" s="176"/>
      <c r="J161" s="176"/>
      <c r="K161" s="176"/>
      <c r="L161" s="176"/>
      <c r="M161" s="176"/>
      <c r="N161" s="176"/>
      <c r="O161" s="176"/>
      <c r="P161" s="82">
        <f t="shared" si="3"/>
        <v>0</v>
      </c>
      <c r="Q161" s="74" t="e">
        <f>VLOOKUP(B161,EXPENSE!C:E,3,FALSE)</f>
        <v>#N/A</v>
      </c>
    </row>
    <row r="162" spans="2:17" ht="15" customHeight="1" x14ac:dyDescent="0.2">
      <c r="B162" s="17"/>
      <c r="C162" s="64"/>
      <c r="D162" s="80" t="e">
        <f>VLOOKUP(B162,EXPENSE!C:D,2,FALSE)</f>
        <v>#N/A</v>
      </c>
      <c r="E162" s="17"/>
      <c r="F162" s="84"/>
      <c r="G162" s="126"/>
      <c r="H162" s="176"/>
      <c r="I162" s="176"/>
      <c r="J162" s="176"/>
      <c r="K162" s="176"/>
      <c r="L162" s="176"/>
      <c r="M162" s="176"/>
      <c r="N162" s="176"/>
      <c r="O162" s="176"/>
      <c r="P162" s="82">
        <f t="shared" si="3"/>
        <v>0</v>
      </c>
      <c r="Q162" s="74" t="e">
        <f>VLOOKUP(B162,EXPENSE!C:E,3,FALSE)</f>
        <v>#N/A</v>
      </c>
    </row>
    <row r="163" spans="2:17" ht="15" customHeight="1" x14ac:dyDescent="0.2">
      <c r="B163" s="17"/>
      <c r="C163" s="64"/>
      <c r="D163" s="80" t="e">
        <f>VLOOKUP(B163,EXPENSE!C:D,2,FALSE)</f>
        <v>#N/A</v>
      </c>
      <c r="E163" s="17"/>
      <c r="F163" s="84"/>
      <c r="G163" s="126"/>
      <c r="H163" s="176"/>
      <c r="I163" s="176"/>
      <c r="J163" s="176"/>
      <c r="K163" s="176"/>
      <c r="L163" s="176"/>
      <c r="M163" s="176"/>
      <c r="N163" s="176"/>
      <c r="O163" s="176"/>
      <c r="P163" s="82">
        <f t="shared" si="3"/>
        <v>0</v>
      </c>
      <c r="Q163" s="74" t="e">
        <f>VLOOKUP(B163,EXPENSE!C:E,3,FALSE)</f>
        <v>#N/A</v>
      </c>
    </row>
    <row r="164" spans="2:17" ht="15" customHeight="1" x14ac:dyDescent="0.2">
      <c r="B164" s="17"/>
      <c r="C164" s="64"/>
      <c r="D164" s="80" t="e">
        <f>VLOOKUP(B164,EXPENSE!C:D,2,FALSE)</f>
        <v>#N/A</v>
      </c>
      <c r="E164" s="17"/>
      <c r="F164" s="84"/>
      <c r="G164" s="126"/>
      <c r="H164" s="176"/>
      <c r="I164" s="176"/>
      <c r="J164" s="176"/>
      <c r="K164" s="176"/>
      <c r="L164" s="176"/>
      <c r="M164" s="176"/>
      <c r="N164" s="176"/>
      <c r="O164" s="176"/>
      <c r="P164" s="82">
        <f t="shared" si="3"/>
        <v>0</v>
      </c>
      <c r="Q164" s="74" t="e">
        <f>VLOOKUP(B164,EXPENSE!C:E,3,FALSE)</f>
        <v>#N/A</v>
      </c>
    </row>
    <row r="165" spans="2:17" ht="15" customHeight="1" x14ac:dyDescent="0.2">
      <c r="B165" s="17"/>
      <c r="C165" s="64"/>
      <c r="D165" s="80" t="e">
        <f>VLOOKUP(B165,EXPENSE!C:D,2,FALSE)</f>
        <v>#N/A</v>
      </c>
      <c r="E165" s="17"/>
      <c r="F165" s="84"/>
      <c r="G165" s="126"/>
      <c r="H165" s="176"/>
      <c r="I165" s="176"/>
      <c r="J165" s="176"/>
      <c r="K165" s="176"/>
      <c r="L165" s="176"/>
      <c r="M165" s="176"/>
      <c r="N165" s="176"/>
      <c r="O165" s="176"/>
      <c r="P165" s="82">
        <f t="shared" si="3"/>
        <v>0</v>
      </c>
      <c r="Q165" s="74" t="e">
        <f>VLOOKUP(B165,EXPENSE!C:E,3,FALSE)</f>
        <v>#N/A</v>
      </c>
    </row>
    <row r="166" spans="2:17" ht="15" customHeight="1" x14ac:dyDescent="0.2">
      <c r="B166" s="17"/>
      <c r="C166" s="64"/>
      <c r="D166" s="80" t="e">
        <f>VLOOKUP(B166,EXPENSE!C:D,2,FALSE)</f>
        <v>#N/A</v>
      </c>
      <c r="E166" s="17"/>
      <c r="F166" s="84"/>
      <c r="G166" s="126"/>
      <c r="H166" s="176"/>
      <c r="I166" s="176"/>
      <c r="J166" s="176"/>
      <c r="K166" s="176"/>
      <c r="L166" s="176"/>
      <c r="M166" s="176"/>
      <c r="N166" s="176"/>
      <c r="O166" s="176"/>
      <c r="P166" s="82">
        <f t="shared" si="3"/>
        <v>0</v>
      </c>
      <c r="Q166" s="74" t="e">
        <f>VLOOKUP(B166,EXPENSE!C:E,3,FALSE)</f>
        <v>#N/A</v>
      </c>
    </row>
    <row r="167" spans="2:17" ht="15" customHeight="1" x14ac:dyDescent="0.2">
      <c r="B167" s="17"/>
      <c r="C167" s="64"/>
      <c r="D167" s="80" t="e">
        <f>VLOOKUP(B167,EXPENSE!C:D,2,FALSE)</f>
        <v>#N/A</v>
      </c>
      <c r="E167" s="17"/>
      <c r="F167" s="84"/>
      <c r="G167" s="126"/>
      <c r="H167" s="176"/>
      <c r="I167" s="176"/>
      <c r="J167" s="176"/>
      <c r="K167" s="176"/>
      <c r="L167" s="176"/>
      <c r="M167" s="176"/>
      <c r="N167" s="176"/>
      <c r="O167" s="176"/>
      <c r="P167" s="82">
        <f t="shared" si="3"/>
        <v>0</v>
      </c>
      <c r="Q167" s="74" t="e">
        <f>VLOOKUP(B167,EXPENSE!C:E,3,FALSE)</f>
        <v>#N/A</v>
      </c>
    </row>
    <row r="168" spans="2:17" ht="15" customHeight="1" x14ac:dyDescent="0.2">
      <c r="B168" s="17"/>
      <c r="C168" s="64"/>
      <c r="D168" s="80" t="e">
        <f>VLOOKUP(B168,EXPENSE!C:D,2,FALSE)</f>
        <v>#N/A</v>
      </c>
      <c r="E168" s="17"/>
      <c r="F168" s="84"/>
      <c r="G168" s="126"/>
      <c r="H168" s="176"/>
      <c r="I168" s="176"/>
      <c r="J168" s="176"/>
      <c r="K168" s="176"/>
      <c r="L168" s="176"/>
      <c r="M168" s="176"/>
      <c r="N168" s="176"/>
      <c r="O168" s="176"/>
      <c r="P168" s="82">
        <f t="shared" si="3"/>
        <v>0</v>
      </c>
      <c r="Q168" s="74" t="e">
        <f>VLOOKUP(B168,EXPENSE!C:E,3,FALSE)</f>
        <v>#N/A</v>
      </c>
    </row>
    <row r="169" spans="2:17" ht="15" customHeight="1" x14ac:dyDescent="0.2">
      <c r="B169" s="17"/>
      <c r="C169" s="64"/>
      <c r="D169" s="80" t="e">
        <f>VLOOKUP(B169,EXPENSE!C:D,2,FALSE)</f>
        <v>#N/A</v>
      </c>
      <c r="E169" s="17"/>
      <c r="F169" s="84"/>
      <c r="G169" s="126"/>
      <c r="H169" s="176"/>
      <c r="I169" s="176"/>
      <c r="J169" s="176"/>
      <c r="K169" s="176"/>
      <c r="L169" s="176"/>
      <c r="M169" s="176"/>
      <c r="N169" s="176"/>
      <c r="O169" s="176"/>
      <c r="P169" s="82">
        <f t="shared" si="3"/>
        <v>0</v>
      </c>
      <c r="Q169" s="74" t="e">
        <f>VLOOKUP(B169,EXPENSE!C:E,3,FALSE)</f>
        <v>#N/A</v>
      </c>
    </row>
    <row r="170" spans="2:17" ht="15" customHeight="1" x14ac:dyDescent="0.2">
      <c r="B170" s="17"/>
      <c r="C170" s="64"/>
      <c r="D170" s="80" t="e">
        <f>VLOOKUP(B170,EXPENSE!C:D,2,FALSE)</f>
        <v>#N/A</v>
      </c>
      <c r="E170" s="17"/>
      <c r="F170" s="84"/>
      <c r="G170" s="126"/>
      <c r="H170" s="176"/>
      <c r="I170" s="176"/>
      <c r="J170" s="176"/>
      <c r="K170" s="176"/>
      <c r="L170" s="176"/>
      <c r="M170" s="176"/>
      <c r="N170" s="176"/>
      <c r="O170" s="176"/>
      <c r="P170" s="82">
        <f t="shared" si="3"/>
        <v>0</v>
      </c>
      <c r="Q170" s="74" t="e">
        <f>VLOOKUP(B170,EXPENSE!C:E,3,FALSE)</f>
        <v>#N/A</v>
      </c>
    </row>
    <row r="171" spans="2:17" ht="15" customHeight="1" x14ac:dyDescent="0.2">
      <c r="B171" s="17"/>
      <c r="C171" s="64"/>
      <c r="D171" s="80" t="e">
        <f>VLOOKUP(B171,EXPENSE!C:D,2,FALSE)</f>
        <v>#N/A</v>
      </c>
      <c r="E171" s="17"/>
      <c r="F171" s="84"/>
      <c r="G171" s="126"/>
      <c r="H171" s="176"/>
      <c r="I171" s="176"/>
      <c r="J171" s="176"/>
      <c r="K171" s="176"/>
      <c r="L171" s="176"/>
      <c r="M171" s="176"/>
      <c r="N171" s="176"/>
      <c r="O171" s="176"/>
      <c r="P171" s="82">
        <f t="shared" si="3"/>
        <v>0</v>
      </c>
      <c r="Q171" s="74" t="e">
        <f>VLOOKUP(B171,EXPENSE!C:E,3,FALSE)</f>
        <v>#N/A</v>
      </c>
    </row>
    <row r="172" spans="2:17" ht="15" customHeight="1" x14ac:dyDescent="0.2">
      <c r="B172" s="17"/>
      <c r="C172" s="64"/>
      <c r="D172" s="80" t="e">
        <f>VLOOKUP(B172,EXPENSE!C:D,2,FALSE)</f>
        <v>#N/A</v>
      </c>
      <c r="E172" s="17"/>
      <c r="F172" s="84"/>
      <c r="G172" s="126"/>
      <c r="H172" s="176"/>
      <c r="I172" s="176"/>
      <c r="J172" s="176"/>
      <c r="K172" s="176"/>
      <c r="L172" s="176"/>
      <c r="M172" s="176"/>
      <c r="N172" s="176"/>
      <c r="O172" s="176"/>
      <c r="P172" s="82">
        <f t="shared" si="3"/>
        <v>0</v>
      </c>
      <c r="Q172" s="74" t="e">
        <f>VLOOKUP(B172,EXPENSE!C:E,3,FALSE)</f>
        <v>#N/A</v>
      </c>
    </row>
    <row r="173" spans="2:17" ht="15" customHeight="1" x14ac:dyDescent="0.2">
      <c r="B173" s="17"/>
      <c r="C173" s="64"/>
      <c r="D173" s="80" t="e">
        <f>VLOOKUP(B173,EXPENSE!C:D,2,FALSE)</f>
        <v>#N/A</v>
      </c>
      <c r="E173" s="17"/>
      <c r="F173" s="84"/>
      <c r="G173" s="126"/>
      <c r="H173" s="176"/>
      <c r="I173" s="176"/>
      <c r="J173" s="176"/>
      <c r="K173" s="176"/>
      <c r="L173" s="176"/>
      <c r="M173" s="176"/>
      <c r="N173" s="176"/>
      <c r="O173" s="176"/>
      <c r="P173" s="82">
        <f t="shared" si="3"/>
        <v>0</v>
      </c>
      <c r="Q173" s="74" t="e">
        <f>VLOOKUP(B173,EXPENSE!C:E,3,FALSE)</f>
        <v>#N/A</v>
      </c>
    </row>
    <row r="174" spans="2:17" ht="15" customHeight="1" x14ac:dyDescent="0.2">
      <c r="B174" s="17"/>
      <c r="C174" s="64"/>
      <c r="D174" s="80" t="e">
        <f>VLOOKUP(B174,EXPENSE!C:D,2,FALSE)</f>
        <v>#N/A</v>
      </c>
      <c r="E174" s="17"/>
      <c r="F174" s="84"/>
      <c r="G174" s="126"/>
      <c r="H174" s="176"/>
      <c r="I174" s="176"/>
      <c r="J174" s="176"/>
      <c r="K174" s="176"/>
      <c r="L174" s="176"/>
      <c r="M174" s="176"/>
      <c r="N174" s="176"/>
      <c r="O174" s="176"/>
      <c r="P174" s="82">
        <f t="shared" si="3"/>
        <v>0</v>
      </c>
      <c r="Q174" s="74" t="e">
        <f>VLOOKUP(B174,EXPENSE!C:E,3,FALSE)</f>
        <v>#N/A</v>
      </c>
    </row>
    <row r="175" spans="2:17" ht="15" customHeight="1" x14ac:dyDescent="0.2">
      <c r="B175" s="17"/>
      <c r="C175" s="64"/>
      <c r="D175" s="80" t="e">
        <f>VLOOKUP(B175,EXPENSE!C:D,2,FALSE)</f>
        <v>#N/A</v>
      </c>
      <c r="E175" s="17"/>
      <c r="F175" s="84"/>
      <c r="G175" s="126"/>
      <c r="H175" s="176"/>
      <c r="I175" s="176"/>
      <c r="J175" s="176"/>
      <c r="K175" s="176"/>
      <c r="L175" s="176"/>
      <c r="M175" s="176"/>
      <c r="N175" s="176"/>
      <c r="O175" s="176"/>
      <c r="P175" s="82">
        <f t="shared" si="3"/>
        <v>0</v>
      </c>
      <c r="Q175" s="74" t="e">
        <f>VLOOKUP(B175,EXPENSE!C:E,3,FALSE)</f>
        <v>#N/A</v>
      </c>
    </row>
    <row r="176" spans="2:17" ht="15" customHeight="1" x14ac:dyDescent="0.2">
      <c r="B176" s="17"/>
      <c r="C176" s="64"/>
      <c r="D176" s="80" t="e">
        <f>VLOOKUP(B176,EXPENSE!C:D,2,FALSE)</f>
        <v>#N/A</v>
      </c>
      <c r="E176" s="17"/>
      <c r="F176" s="84"/>
      <c r="G176" s="126"/>
      <c r="H176" s="176"/>
      <c r="I176" s="176"/>
      <c r="J176" s="176"/>
      <c r="K176" s="176"/>
      <c r="L176" s="176"/>
      <c r="M176" s="176"/>
      <c r="N176" s="176"/>
      <c r="O176" s="176"/>
      <c r="P176" s="82">
        <f t="shared" si="3"/>
        <v>0</v>
      </c>
      <c r="Q176" s="74" t="e">
        <f>VLOOKUP(B176,EXPENSE!C:E,3,FALSE)</f>
        <v>#N/A</v>
      </c>
    </row>
    <row r="177" spans="2:17" ht="15" customHeight="1" x14ac:dyDescent="0.2">
      <c r="B177" s="17"/>
      <c r="C177" s="64"/>
      <c r="D177" s="80" t="e">
        <f>VLOOKUP(B177,EXPENSE!C:D,2,FALSE)</f>
        <v>#N/A</v>
      </c>
      <c r="E177" s="17"/>
      <c r="F177" s="84"/>
      <c r="G177" s="126"/>
      <c r="H177" s="176"/>
      <c r="I177" s="176"/>
      <c r="J177" s="176"/>
      <c r="K177" s="176"/>
      <c r="L177" s="176"/>
      <c r="M177" s="176"/>
      <c r="N177" s="176"/>
      <c r="O177" s="176"/>
      <c r="P177" s="82">
        <f t="shared" si="3"/>
        <v>0</v>
      </c>
      <c r="Q177" s="74" t="e">
        <f>VLOOKUP(B177,EXPENSE!C:E,3,FALSE)</f>
        <v>#N/A</v>
      </c>
    </row>
    <row r="178" spans="2:17" ht="15" customHeight="1" x14ac:dyDescent="0.2">
      <c r="B178" s="17"/>
      <c r="C178" s="64"/>
      <c r="D178" s="80" t="e">
        <f>VLOOKUP(B178,EXPENSE!C:D,2,FALSE)</f>
        <v>#N/A</v>
      </c>
      <c r="E178" s="17"/>
      <c r="F178" s="84"/>
      <c r="G178" s="126"/>
      <c r="H178" s="176"/>
      <c r="I178" s="176"/>
      <c r="J178" s="176"/>
      <c r="K178" s="176"/>
      <c r="L178" s="176"/>
      <c r="M178" s="176"/>
      <c r="N178" s="176"/>
      <c r="O178" s="176"/>
      <c r="P178" s="82">
        <f t="shared" si="3"/>
        <v>0</v>
      </c>
      <c r="Q178" s="74" t="e">
        <f>VLOOKUP(B178,EXPENSE!C:E,3,FALSE)</f>
        <v>#N/A</v>
      </c>
    </row>
    <row r="179" spans="2:17" ht="15" customHeight="1" x14ac:dyDescent="0.2">
      <c r="B179" s="17"/>
      <c r="C179" s="64"/>
      <c r="D179" s="80" t="e">
        <f>VLOOKUP(B179,EXPENSE!C:D,2,FALSE)</f>
        <v>#N/A</v>
      </c>
      <c r="E179" s="17"/>
      <c r="F179" s="84"/>
      <c r="G179" s="126"/>
      <c r="H179" s="176"/>
      <c r="I179" s="176"/>
      <c r="J179" s="176"/>
      <c r="K179" s="176"/>
      <c r="L179" s="176"/>
      <c r="M179" s="176"/>
      <c r="N179" s="176"/>
      <c r="O179" s="176"/>
      <c r="P179" s="82">
        <f t="shared" si="3"/>
        <v>0</v>
      </c>
      <c r="Q179" s="74" t="e">
        <f>VLOOKUP(B179,EXPENSE!C:E,3,FALSE)</f>
        <v>#N/A</v>
      </c>
    </row>
    <row r="180" spans="2:17" ht="15" customHeight="1" x14ac:dyDescent="0.2">
      <c r="B180" s="17"/>
      <c r="C180" s="64"/>
      <c r="D180" s="80" t="e">
        <f>VLOOKUP(B180,EXPENSE!C:D,2,FALSE)</f>
        <v>#N/A</v>
      </c>
      <c r="E180" s="17"/>
      <c r="F180" s="84"/>
      <c r="G180" s="126"/>
      <c r="H180" s="176"/>
      <c r="I180" s="176"/>
      <c r="J180" s="176"/>
      <c r="K180" s="176"/>
      <c r="L180" s="176"/>
      <c r="M180" s="176"/>
      <c r="N180" s="176"/>
      <c r="O180" s="176"/>
      <c r="P180" s="82">
        <f t="shared" si="3"/>
        <v>0</v>
      </c>
      <c r="Q180" s="74" t="e">
        <f>VLOOKUP(B180,EXPENSE!C:E,3,FALSE)</f>
        <v>#N/A</v>
      </c>
    </row>
    <row r="181" spans="2:17" ht="15" customHeight="1" x14ac:dyDescent="0.2">
      <c r="B181" s="17"/>
      <c r="C181" s="64"/>
      <c r="D181" s="80" t="e">
        <f>VLOOKUP(B181,EXPENSE!C:D,2,FALSE)</f>
        <v>#N/A</v>
      </c>
      <c r="E181" s="17"/>
      <c r="F181" s="84"/>
      <c r="G181" s="126"/>
      <c r="H181" s="176"/>
      <c r="I181" s="176"/>
      <c r="J181" s="176"/>
      <c r="K181" s="176"/>
      <c r="L181" s="176"/>
      <c r="M181" s="176"/>
      <c r="N181" s="176"/>
      <c r="O181" s="176"/>
      <c r="P181" s="82">
        <f t="shared" si="3"/>
        <v>0</v>
      </c>
      <c r="Q181" s="74" t="e">
        <f>VLOOKUP(B181,EXPENSE!C:E,3,FALSE)</f>
        <v>#N/A</v>
      </c>
    </row>
    <row r="182" spans="2:17" ht="15" customHeight="1" x14ac:dyDescent="0.2">
      <c r="B182" s="17"/>
      <c r="C182" s="64"/>
      <c r="D182" s="80" t="e">
        <f>VLOOKUP(B182,EXPENSE!C:D,2,FALSE)</f>
        <v>#N/A</v>
      </c>
      <c r="E182" s="17"/>
      <c r="F182" s="84"/>
      <c r="G182" s="126"/>
      <c r="H182" s="176"/>
      <c r="I182" s="176"/>
      <c r="J182" s="176"/>
      <c r="K182" s="176"/>
      <c r="L182" s="176"/>
      <c r="M182" s="176"/>
      <c r="N182" s="176"/>
      <c r="O182" s="176"/>
      <c r="P182" s="82">
        <f t="shared" si="3"/>
        <v>0</v>
      </c>
      <c r="Q182" s="74" t="e">
        <f>VLOOKUP(B182,EXPENSE!C:E,3,FALSE)</f>
        <v>#N/A</v>
      </c>
    </row>
    <row r="183" spans="2:17" ht="15" customHeight="1" x14ac:dyDescent="0.2">
      <c r="B183" s="17"/>
      <c r="C183" s="64"/>
      <c r="D183" s="80" t="e">
        <f>VLOOKUP(B183,EXPENSE!C:D,2,FALSE)</f>
        <v>#N/A</v>
      </c>
      <c r="E183" s="17"/>
      <c r="F183" s="84"/>
      <c r="G183" s="126"/>
      <c r="H183" s="176"/>
      <c r="I183" s="176"/>
      <c r="J183" s="176"/>
      <c r="K183" s="176"/>
      <c r="L183" s="176"/>
      <c r="M183" s="176"/>
      <c r="N183" s="176"/>
      <c r="O183" s="176"/>
      <c r="P183" s="82">
        <f t="shared" si="3"/>
        <v>0</v>
      </c>
      <c r="Q183" s="74" t="e">
        <f>VLOOKUP(B183,EXPENSE!C:E,3,FALSE)</f>
        <v>#N/A</v>
      </c>
    </row>
    <row r="184" spans="2:17" ht="15" customHeight="1" x14ac:dyDescent="0.2">
      <c r="B184" s="17"/>
      <c r="C184" s="64"/>
      <c r="D184" s="80" t="e">
        <f>VLOOKUP(B184,EXPENSE!C:D,2,FALSE)</f>
        <v>#N/A</v>
      </c>
      <c r="E184" s="17"/>
      <c r="F184" s="84"/>
      <c r="G184" s="126"/>
      <c r="H184" s="176"/>
      <c r="I184" s="176"/>
      <c r="J184" s="176"/>
      <c r="K184" s="176"/>
      <c r="L184" s="176"/>
      <c r="M184" s="176"/>
      <c r="N184" s="176"/>
      <c r="O184" s="176"/>
      <c r="P184" s="82">
        <f t="shared" si="3"/>
        <v>0</v>
      </c>
      <c r="Q184" s="74" t="e">
        <f>VLOOKUP(B184,EXPENSE!C:E,3,FALSE)</f>
        <v>#N/A</v>
      </c>
    </row>
    <row r="185" spans="2:17" ht="15" customHeight="1" x14ac:dyDescent="0.2">
      <c r="B185" s="17"/>
      <c r="C185" s="64"/>
      <c r="D185" s="80" t="e">
        <f>VLOOKUP(B185,EXPENSE!C:D,2,FALSE)</f>
        <v>#N/A</v>
      </c>
      <c r="E185" s="17"/>
      <c r="F185" s="84"/>
      <c r="G185" s="126"/>
      <c r="H185" s="176"/>
      <c r="I185" s="176"/>
      <c r="J185" s="176"/>
      <c r="K185" s="176"/>
      <c r="L185" s="176"/>
      <c r="M185" s="176"/>
      <c r="N185" s="176"/>
      <c r="O185" s="176"/>
      <c r="P185" s="82">
        <f t="shared" si="3"/>
        <v>0</v>
      </c>
      <c r="Q185" s="74" t="e">
        <f>VLOOKUP(B185,EXPENSE!C:E,3,FALSE)</f>
        <v>#N/A</v>
      </c>
    </row>
    <row r="186" spans="2:17" ht="15" customHeight="1" x14ac:dyDescent="0.2">
      <c r="B186" s="17"/>
      <c r="C186" s="64"/>
      <c r="D186" s="80" t="e">
        <f>VLOOKUP(B186,EXPENSE!C:D,2,FALSE)</f>
        <v>#N/A</v>
      </c>
      <c r="E186" s="17"/>
      <c r="F186" s="84"/>
      <c r="G186" s="126"/>
      <c r="H186" s="176"/>
      <c r="I186" s="176"/>
      <c r="J186" s="176"/>
      <c r="K186" s="176"/>
      <c r="L186" s="176"/>
      <c r="M186" s="176"/>
      <c r="N186" s="176"/>
      <c r="O186" s="176"/>
      <c r="P186" s="82">
        <f t="shared" si="3"/>
        <v>0</v>
      </c>
      <c r="Q186" s="74" t="e">
        <f>VLOOKUP(B186,EXPENSE!C:E,3,FALSE)</f>
        <v>#N/A</v>
      </c>
    </row>
    <row r="187" spans="2:17" ht="15" customHeight="1" x14ac:dyDescent="0.2">
      <c r="B187" s="17"/>
      <c r="C187" s="64"/>
      <c r="D187" s="80" t="e">
        <f>VLOOKUP(B187,EXPENSE!C:D,2,FALSE)</f>
        <v>#N/A</v>
      </c>
      <c r="E187" s="17"/>
      <c r="F187" s="84"/>
      <c r="G187" s="126"/>
      <c r="H187" s="176"/>
      <c r="I187" s="176"/>
      <c r="J187" s="176"/>
      <c r="K187" s="176"/>
      <c r="L187" s="176"/>
      <c r="M187" s="176"/>
      <c r="N187" s="176"/>
      <c r="O187" s="176"/>
      <c r="P187" s="82">
        <f t="shared" si="3"/>
        <v>0</v>
      </c>
      <c r="Q187" s="74" t="e">
        <f>VLOOKUP(B187,EXPENSE!C:E,3,FALSE)</f>
        <v>#N/A</v>
      </c>
    </row>
    <row r="188" spans="2:17" ht="15" customHeight="1" x14ac:dyDescent="0.2">
      <c r="B188" s="17"/>
      <c r="C188" s="64"/>
      <c r="D188" s="80" t="e">
        <f>VLOOKUP(B188,EXPENSE!C:D,2,FALSE)</f>
        <v>#N/A</v>
      </c>
      <c r="E188" s="17"/>
      <c r="F188" s="84"/>
      <c r="G188" s="126"/>
      <c r="H188" s="176"/>
      <c r="I188" s="176"/>
      <c r="J188" s="176"/>
      <c r="K188" s="176"/>
      <c r="L188" s="176"/>
      <c r="M188" s="176"/>
      <c r="N188" s="176"/>
      <c r="O188" s="176"/>
      <c r="P188" s="82">
        <f t="shared" si="3"/>
        <v>0</v>
      </c>
      <c r="Q188" s="74" t="e">
        <f>VLOOKUP(B188,EXPENSE!C:E,3,FALSE)</f>
        <v>#N/A</v>
      </c>
    </row>
    <row r="189" spans="2:17" ht="15" customHeight="1" x14ac:dyDescent="0.2">
      <c r="B189" s="17"/>
      <c r="C189" s="64"/>
      <c r="D189" s="80" t="e">
        <f>VLOOKUP(B189,EXPENSE!C:D,2,FALSE)</f>
        <v>#N/A</v>
      </c>
      <c r="E189" s="17"/>
      <c r="F189" s="84"/>
      <c r="G189" s="126"/>
      <c r="H189" s="176"/>
      <c r="I189" s="176"/>
      <c r="J189" s="176"/>
      <c r="K189" s="176"/>
      <c r="L189" s="176"/>
      <c r="M189" s="176"/>
      <c r="N189" s="176"/>
      <c r="O189" s="176"/>
      <c r="P189" s="82">
        <f t="shared" si="3"/>
        <v>0</v>
      </c>
      <c r="Q189" s="74" t="e">
        <f>VLOOKUP(B189,EXPENSE!C:E,3,FALSE)</f>
        <v>#N/A</v>
      </c>
    </row>
    <row r="190" spans="2:17" ht="15" customHeight="1" x14ac:dyDescent="0.2">
      <c r="B190" s="17"/>
      <c r="C190" s="64"/>
      <c r="D190" s="80" t="e">
        <f>VLOOKUP(B190,EXPENSE!C:D,2,FALSE)</f>
        <v>#N/A</v>
      </c>
      <c r="E190" s="17"/>
      <c r="F190" s="84"/>
      <c r="G190" s="126"/>
      <c r="H190" s="176"/>
      <c r="I190" s="176"/>
      <c r="J190" s="176"/>
      <c r="K190" s="176"/>
      <c r="L190" s="176"/>
      <c r="M190" s="176"/>
      <c r="N190" s="176"/>
      <c r="O190" s="176"/>
      <c r="P190" s="82">
        <f t="shared" si="3"/>
        <v>0</v>
      </c>
      <c r="Q190" s="74" t="e">
        <f>VLOOKUP(B190,EXPENSE!C:E,3,FALSE)</f>
        <v>#N/A</v>
      </c>
    </row>
    <row r="191" spans="2:17" ht="15" customHeight="1" x14ac:dyDescent="0.2">
      <c r="B191" s="17"/>
      <c r="C191" s="64"/>
      <c r="D191" s="80" t="e">
        <f>VLOOKUP(B191,EXPENSE!C:D,2,FALSE)</f>
        <v>#N/A</v>
      </c>
      <c r="E191" s="17"/>
      <c r="F191" s="84"/>
      <c r="G191" s="126"/>
      <c r="H191" s="176"/>
      <c r="I191" s="176"/>
      <c r="J191" s="176"/>
      <c r="K191" s="176"/>
      <c r="L191" s="176"/>
      <c r="M191" s="176"/>
      <c r="N191" s="176"/>
      <c r="O191" s="176"/>
      <c r="P191" s="82">
        <f t="shared" si="3"/>
        <v>0</v>
      </c>
      <c r="Q191" s="74" t="e">
        <f>VLOOKUP(B191,EXPENSE!C:E,3,FALSE)</f>
        <v>#N/A</v>
      </c>
    </row>
    <row r="192" spans="2:17" ht="15" customHeight="1" x14ac:dyDescent="0.2">
      <c r="B192" s="17"/>
      <c r="C192" s="64"/>
      <c r="D192" s="80" t="e">
        <f>VLOOKUP(B192,EXPENSE!C:D,2,FALSE)</f>
        <v>#N/A</v>
      </c>
      <c r="E192" s="17"/>
      <c r="F192" s="84"/>
      <c r="G192" s="126"/>
      <c r="H192" s="176"/>
      <c r="I192" s="176"/>
      <c r="J192" s="176"/>
      <c r="K192" s="176"/>
      <c r="L192" s="176"/>
      <c r="M192" s="176"/>
      <c r="N192" s="176"/>
      <c r="O192" s="176"/>
      <c r="P192" s="82">
        <f t="shared" si="3"/>
        <v>0</v>
      </c>
      <c r="Q192" s="74" t="e">
        <f>VLOOKUP(B192,EXPENSE!C:E,3,FALSE)</f>
        <v>#N/A</v>
      </c>
    </row>
    <row r="193" spans="2:17" ht="15" customHeight="1" x14ac:dyDescent="0.2">
      <c r="B193" s="17"/>
      <c r="C193" s="64"/>
      <c r="D193" s="80" t="e">
        <f>VLOOKUP(B193,EXPENSE!C:D,2,FALSE)</f>
        <v>#N/A</v>
      </c>
      <c r="E193" s="17"/>
      <c r="F193" s="84"/>
      <c r="G193" s="126"/>
      <c r="H193" s="176"/>
      <c r="I193" s="176"/>
      <c r="J193" s="176"/>
      <c r="K193" s="176"/>
      <c r="L193" s="176"/>
      <c r="M193" s="176"/>
      <c r="N193" s="176"/>
      <c r="O193" s="176"/>
      <c r="P193" s="82">
        <f t="shared" si="3"/>
        <v>0</v>
      </c>
      <c r="Q193" s="74" t="e">
        <f>VLOOKUP(B193,EXPENSE!C:E,3,FALSE)</f>
        <v>#N/A</v>
      </c>
    </row>
    <row r="194" spans="2:17" ht="15" customHeight="1" x14ac:dyDescent="0.2">
      <c r="B194" s="17"/>
      <c r="C194" s="64"/>
      <c r="D194" s="80" t="e">
        <f>VLOOKUP(B194,EXPENSE!C:D,2,FALSE)</f>
        <v>#N/A</v>
      </c>
      <c r="E194" s="17"/>
      <c r="F194" s="84"/>
      <c r="G194" s="126"/>
      <c r="H194" s="176"/>
      <c r="I194" s="176"/>
      <c r="J194" s="176"/>
      <c r="K194" s="176"/>
      <c r="L194" s="176"/>
      <c r="M194" s="176"/>
      <c r="N194" s="176"/>
      <c r="O194" s="176"/>
      <c r="P194" s="82">
        <f t="shared" si="3"/>
        <v>0</v>
      </c>
      <c r="Q194" s="74" t="e">
        <f>VLOOKUP(B194,EXPENSE!C:E,3,FALSE)</f>
        <v>#N/A</v>
      </c>
    </row>
    <row r="195" spans="2:17" ht="15" customHeight="1" x14ac:dyDescent="0.2">
      <c r="B195" s="17"/>
      <c r="C195" s="64"/>
      <c r="D195" s="80" t="e">
        <f>VLOOKUP(B195,EXPENSE!C:D,2,FALSE)</f>
        <v>#N/A</v>
      </c>
      <c r="E195" s="17"/>
      <c r="F195" s="84"/>
      <c r="G195" s="126"/>
      <c r="H195" s="176"/>
      <c r="I195" s="176"/>
      <c r="J195" s="176"/>
      <c r="K195" s="176"/>
      <c r="L195" s="176"/>
      <c r="M195" s="176"/>
      <c r="N195" s="176"/>
      <c r="O195" s="176"/>
      <c r="P195" s="82">
        <f t="shared" si="3"/>
        <v>0</v>
      </c>
      <c r="Q195" s="74" t="e">
        <f>VLOOKUP(B195,EXPENSE!C:E,3,FALSE)</f>
        <v>#N/A</v>
      </c>
    </row>
    <row r="196" spans="2:17" ht="15" customHeight="1" x14ac:dyDescent="0.2">
      <c r="B196" s="17"/>
      <c r="C196" s="64"/>
      <c r="D196" s="80" t="e">
        <f>VLOOKUP(B196,EXPENSE!C:D,2,FALSE)</f>
        <v>#N/A</v>
      </c>
      <c r="E196" s="17"/>
      <c r="F196" s="84"/>
      <c r="G196" s="126"/>
      <c r="H196" s="176"/>
      <c r="I196" s="176"/>
      <c r="J196" s="176"/>
      <c r="K196" s="176"/>
      <c r="L196" s="176"/>
      <c r="M196" s="176"/>
      <c r="N196" s="176"/>
      <c r="O196" s="176"/>
      <c r="P196" s="82">
        <f t="shared" si="3"/>
        <v>0</v>
      </c>
      <c r="Q196" s="74" t="e">
        <f>VLOOKUP(B196,EXPENSE!C:E,3,FALSE)</f>
        <v>#N/A</v>
      </c>
    </row>
    <row r="197" spans="2:17" ht="15" customHeight="1" x14ac:dyDescent="0.2">
      <c r="B197" s="17"/>
      <c r="C197" s="64"/>
      <c r="D197" s="80" t="e">
        <f>VLOOKUP(B197,EXPENSE!C:D,2,FALSE)</f>
        <v>#N/A</v>
      </c>
      <c r="E197" s="17"/>
      <c r="F197" s="84"/>
      <c r="G197" s="126"/>
      <c r="H197" s="176"/>
      <c r="I197" s="176"/>
      <c r="J197" s="176"/>
      <c r="K197" s="176"/>
      <c r="L197" s="176"/>
      <c r="M197" s="176"/>
      <c r="N197" s="176"/>
      <c r="O197" s="176"/>
      <c r="P197" s="82">
        <f t="shared" si="3"/>
        <v>0</v>
      </c>
      <c r="Q197" s="74" t="e">
        <f>VLOOKUP(B197,EXPENSE!C:E,3,FALSE)</f>
        <v>#N/A</v>
      </c>
    </row>
    <row r="198" spans="2:17" ht="15" customHeight="1" x14ac:dyDescent="0.2">
      <c r="B198" s="17"/>
      <c r="C198" s="64"/>
      <c r="D198" s="80" t="e">
        <f>VLOOKUP(B198,EXPENSE!C:D,2,FALSE)</f>
        <v>#N/A</v>
      </c>
      <c r="E198" s="17"/>
      <c r="F198" s="84"/>
      <c r="G198" s="126"/>
      <c r="H198" s="176"/>
      <c r="I198" s="176"/>
      <c r="J198" s="176"/>
      <c r="K198" s="176"/>
      <c r="L198" s="176"/>
      <c r="M198" s="176"/>
      <c r="N198" s="176"/>
      <c r="O198" s="176"/>
      <c r="P198" s="82">
        <f t="shared" si="3"/>
        <v>0</v>
      </c>
      <c r="Q198" s="74" t="e">
        <f>VLOOKUP(B198,EXPENSE!C:E,3,FALSE)</f>
        <v>#N/A</v>
      </c>
    </row>
    <row r="199" spans="2:17" ht="15" customHeight="1" x14ac:dyDescent="0.2">
      <c r="B199" s="17"/>
      <c r="C199" s="64"/>
      <c r="D199" s="80" t="e">
        <f>VLOOKUP(B199,EXPENSE!C:D,2,FALSE)</f>
        <v>#N/A</v>
      </c>
      <c r="E199" s="17"/>
      <c r="F199" s="84"/>
      <c r="G199" s="126"/>
      <c r="H199" s="176"/>
      <c r="I199" s="176"/>
      <c r="J199" s="176"/>
      <c r="K199" s="176"/>
      <c r="L199" s="176"/>
      <c r="M199" s="176"/>
      <c r="N199" s="176"/>
      <c r="O199" s="176"/>
      <c r="P199" s="82">
        <f t="shared" si="3"/>
        <v>0</v>
      </c>
      <c r="Q199" s="74" t="e">
        <f>VLOOKUP(B199,EXPENSE!C:E,3,FALSE)</f>
        <v>#N/A</v>
      </c>
    </row>
    <row r="200" spans="2:17" ht="15" customHeight="1" x14ac:dyDescent="0.2">
      <c r="B200" s="17"/>
      <c r="C200" s="64"/>
      <c r="D200" s="80" t="e">
        <f>VLOOKUP(B200,EXPENSE!C:D,2,FALSE)</f>
        <v>#N/A</v>
      </c>
      <c r="E200" s="17"/>
      <c r="F200" s="84"/>
      <c r="G200" s="126"/>
      <c r="H200" s="176"/>
      <c r="I200" s="176"/>
      <c r="J200" s="176"/>
      <c r="K200" s="176"/>
      <c r="L200" s="176"/>
      <c r="M200" s="176"/>
      <c r="N200" s="176"/>
      <c r="O200" s="176"/>
      <c r="P200" s="82">
        <f t="shared" si="3"/>
        <v>0</v>
      </c>
      <c r="Q200" s="74" t="e">
        <f>VLOOKUP(B200,EXPENSE!C:E,3,FALSE)</f>
        <v>#N/A</v>
      </c>
    </row>
    <row r="201" spans="2:17" ht="15" customHeight="1" x14ac:dyDescent="0.2">
      <c r="B201" s="17"/>
      <c r="C201" s="64"/>
      <c r="D201" s="80" t="e">
        <f>VLOOKUP(B201,EXPENSE!C:D,2,FALSE)</f>
        <v>#N/A</v>
      </c>
      <c r="E201" s="17"/>
      <c r="F201" s="84"/>
      <c r="G201" s="126"/>
      <c r="H201" s="176"/>
      <c r="I201" s="176"/>
      <c r="J201" s="176"/>
      <c r="K201" s="176"/>
      <c r="L201" s="176"/>
      <c r="M201" s="176"/>
      <c r="N201" s="176"/>
      <c r="O201" s="176"/>
      <c r="P201" s="82">
        <f t="shared" si="3"/>
        <v>0</v>
      </c>
      <c r="Q201" s="74" t="e">
        <f>VLOOKUP(B201,EXPENSE!C:E,3,FALSE)</f>
        <v>#N/A</v>
      </c>
    </row>
    <row r="202" spans="2:17" ht="15" customHeight="1" x14ac:dyDescent="0.2">
      <c r="B202" s="17"/>
      <c r="C202" s="64"/>
      <c r="D202" s="80" t="e">
        <f>VLOOKUP(B202,EXPENSE!C:D,2,FALSE)</f>
        <v>#N/A</v>
      </c>
      <c r="E202" s="17"/>
      <c r="F202" s="84"/>
      <c r="G202" s="126"/>
      <c r="H202" s="176"/>
      <c r="I202" s="176"/>
      <c r="J202" s="176"/>
      <c r="K202" s="176"/>
      <c r="L202" s="176"/>
      <c r="M202" s="176"/>
      <c r="N202" s="176"/>
      <c r="O202" s="176"/>
      <c r="P202" s="82">
        <f t="shared" si="3"/>
        <v>0</v>
      </c>
      <c r="Q202" s="74" t="e">
        <f>VLOOKUP(B202,EXPENSE!C:E,3,FALSE)</f>
        <v>#N/A</v>
      </c>
    </row>
    <row r="203" spans="2:17" ht="15" customHeight="1" x14ac:dyDescent="0.25">
      <c r="B203" s="75"/>
      <c r="C203" s="76"/>
      <c r="D203" s="77" t="s">
        <v>746</v>
      </c>
      <c r="E203" s="78"/>
      <c r="F203" s="129"/>
      <c r="G203" s="85"/>
      <c r="H203" s="79">
        <f>SUM(H8:H202)</f>
        <v>0</v>
      </c>
      <c r="I203" s="79">
        <f t="shared" ref="I203:O203" si="4">SUM(I8:I202)</f>
        <v>0</v>
      </c>
      <c r="J203" s="79">
        <f t="shared" si="4"/>
        <v>0</v>
      </c>
      <c r="K203" s="79">
        <f t="shared" si="4"/>
        <v>0</v>
      </c>
      <c r="L203" s="79">
        <f t="shared" si="4"/>
        <v>0</v>
      </c>
      <c r="M203" s="79">
        <f t="shared" si="4"/>
        <v>0</v>
      </c>
      <c r="N203" s="79">
        <f t="shared" si="4"/>
        <v>0</v>
      </c>
      <c r="O203" s="79">
        <f t="shared" si="4"/>
        <v>0</v>
      </c>
      <c r="P203" s="79">
        <f>SUM(P8:P202)</f>
        <v>0</v>
      </c>
      <c r="Q203" s="75"/>
    </row>
    <row r="271" spans="4:4" ht="15" customHeight="1" x14ac:dyDescent="0.2">
      <c r="D271" s="56"/>
    </row>
  </sheetData>
  <protectedRanges>
    <protectedRange sqref="E8:O202" name="Range2"/>
    <protectedRange sqref="B8:C202" name="Range1"/>
  </protectedRanges>
  <mergeCells count="1">
    <mergeCell ref="B4:C4"/>
  </mergeCells>
  <pageMargins left="0.7" right="0.7" top="0.75" bottom="0.75" header="0.3" footer="0.3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AE83"/>
  <sheetViews>
    <sheetView showGridLines="0" workbookViewId="0">
      <pane xSplit="1" ySplit="8" topLeftCell="B9" activePane="bottomRight" state="frozen"/>
      <selection activeCell="D271" sqref="D271"/>
      <selection pane="topRight" activeCell="D271" sqref="D271"/>
      <selection pane="bottomLeft" activeCell="D271" sqref="D271"/>
      <selection pane="bottomRight" activeCell="B10" sqref="B10"/>
    </sheetView>
  </sheetViews>
  <sheetFormatPr defaultRowHeight="15" customHeight="1" x14ac:dyDescent="0.2"/>
  <cols>
    <col min="1" max="1" width="5.7109375" style="10" customWidth="1"/>
    <col min="2" max="2" width="15.7109375" style="54" customWidth="1"/>
    <col min="3" max="3" width="40.7109375" style="13" customWidth="1"/>
    <col min="4" max="16" width="15.7109375" style="55" customWidth="1"/>
    <col min="17" max="17" width="5.7109375" style="219" customWidth="1"/>
    <col min="18" max="18" width="40.7109375" style="13" customWidth="1"/>
    <col min="19" max="31" width="15.7109375" style="55" customWidth="1"/>
    <col min="32" max="16384" width="9.140625" style="10"/>
  </cols>
  <sheetData>
    <row r="2" spans="2:31" s="52" customFormat="1" ht="19.5" customHeight="1" x14ac:dyDescent="0.3">
      <c r="B2" s="57" t="str">
        <f>'Bal. Sheet'!B2:F2</f>
        <v>~ ASOKORE MAMPONG MUNICIPAL ASSEMBLY ~</v>
      </c>
      <c r="C2" s="59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217"/>
      <c r="R2" s="201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</row>
    <row r="3" spans="2:31" s="52" customFormat="1" ht="20.100000000000001" customHeight="1" x14ac:dyDescent="0.3">
      <c r="B3" s="60" t="s">
        <v>837</v>
      </c>
      <c r="C3" s="59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217"/>
      <c r="R3" s="201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</row>
    <row r="4" spans="2:31" s="53" customFormat="1" ht="20.100000000000001" customHeight="1" x14ac:dyDescent="0.25">
      <c r="B4" s="1031" t="str">
        <f>'Bal. Sheet'!B5:F5</f>
        <v>31st DECEMBER 2013 AND 2014</v>
      </c>
      <c r="C4" s="103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218"/>
      <c r="R4" s="203"/>
      <c r="S4" s="204"/>
      <c r="T4" s="204"/>
      <c r="U4" s="204"/>
      <c r="V4" s="204"/>
      <c r="W4" s="204"/>
      <c r="X4" s="204"/>
      <c r="Y4" s="204"/>
      <c r="Z4" s="204"/>
      <c r="AA4" s="204"/>
      <c r="AB4" s="204"/>
      <c r="AC4" s="204"/>
      <c r="AD4" s="204"/>
      <c r="AE4" s="204"/>
    </row>
    <row r="5" spans="2:31" s="53" customFormat="1" ht="20.100000000000001" customHeight="1" thickBot="1" x14ac:dyDescent="0.3">
      <c r="B5" s="178"/>
      <c r="C5" s="196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218"/>
      <c r="R5" s="203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</row>
    <row r="6" spans="2:31" s="291" customFormat="1" ht="24.95" customHeight="1" thickBot="1" x14ac:dyDescent="0.3">
      <c r="B6" s="289"/>
      <c r="C6" s="1028" t="s">
        <v>835</v>
      </c>
      <c r="D6" s="1029"/>
      <c r="E6" s="1029"/>
      <c r="F6" s="1029"/>
      <c r="G6" s="1029"/>
      <c r="H6" s="1029"/>
      <c r="I6" s="1029"/>
      <c r="J6" s="1029"/>
      <c r="K6" s="1029"/>
      <c r="L6" s="1029"/>
      <c r="M6" s="1029"/>
      <c r="N6" s="1029"/>
      <c r="O6" s="1029"/>
      <c r="P6" s="1030"/>
      <c r="Q6" s="290"/>
      <c r="R6" s="1028" t="s">
        <v>836</v>
      </c>
      <c r="S6" s="1029"/>
      <c r="T6" s="1029"/>
      <c r="U6" s="1029"/>
      <c r="V6" s="1029"/>
      <c r="W6" s="1029"/>
      <c r="X6" s="1029"/>
      <c r="Y6" s="1029"/>
      <c r="Z6" s="1029"/>
      <c r="AA6" s="1029"/>
      <c r="AB6" s="1029"/>
      <c r="AC6" s="1029"/>
      <c r="AD6" s="1029"/>
      <c r="AE6" s="1030"/>
    </row>
    <row r="7" spans="2:31" ht="15" customHeight="1" thickBot="1" x14ac:dyDescent="0.25">
      <c r="B7" s="64"/>
      <c r="C7" s="17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R7" s="205"/>
      <c r="S7" s="206"/>
      <c r="T7" s="206"/>
      <c r="U7" s="206"/>
      <c r="V7" s="206"/>
      <c r="W7" s="206"/>
      <c r="X7" s="206"/>
      <c r="Y7" s="206"/>
      <c r="Z7" s="206"/>
      <c r="AA7" s="206"/>
      <c r="AB7" s="206"/>
      <c r="AC7" s="206"/>
      <c r="AD7" s="206"/>
      <c r="AE7" s="206"/>
    </row>
    <row r="8" spans="2:31" ht="39.950000000000003" customHeight="1" thickBot="1" x14ac:dyDescent="0.25">
      <c r="B8" s="68" t="s">
        <v>741</v>
      </c>
      <c r="C8" s="67" t="s">
        <v>834</v>
      </c>
      <c r="D8" s="70" t="s">
        <v>800</v>
      </c>
      <c r="E8" s="70" t="s">
        <v>799</v>
      </c>
      <c r="F8" s="70" t="s">
        <v>801</v>
      </c>
      <c r="G8" s="71" t="s">
        <v>802</v>
      </c>
      <c r="H8" s="71" t="s">
        <v>803</v>
      </c>
      <c r="I8" s="70" t="s">
        <v>820</v>
      </c>
      <c r="J8" s="70" t="s">
        <v>821</v>
      </c>
      <c r="K8" s="70" t="s">
        <v>822</v>
      </c>
      <c r="L8" s="71" t="s">
        <v>823</v>
      </c>
      <c r="M8" s="71" t="s">
        <v>824</v>
      </c>
      <c r="N8" s="71" t="s">
        <v>825</v>
      </c>
      <c r="O8" s="71"/>
      <c r="P8" s="71"/>
      <c r="Q8" s="220"/>
      <c r="R8" s="209" t="s">
        <v>834</v>
      </c>
      <c r="S8" s="210" t="s">
        <v>800</v>
      </c>
      <c r="T8" s="210" t="s">
        <v>799</v>
      </c>
      <c r="U8" s="210" t="s">
        <v>801</v>
      </c>
      <c r="V8" s="211" t="s">
        <v>802</v>
      </c>
      <c r="W8" s="211" t="s">
        <v>803</v>
      </c>
      <c r="X8" s="210" t="s">
        <v>820</v>
      </c>
      <c r="Y8" s="210" t="s">
        <v>821</v>
      </c>
      <c r="Z8" s="210" t="s">
        <v>822</v>
      </c>
      <c r="AA8" s="211" t="s">
        <v>823</v>
      </c>
      <c r="AB8" s="211" t="s">
        <v>824</v>
      </c>
      <c r="AC8" s="211" t="s">
        <v>825</v>
      </c>
      <c r="AD8" s="211"/>
      <c r="AE8" s="211"/>
    </row>
    <row r="9" spans="2:31" ht="5.0999999999999996" customHeight="1" x14ac:dyDescent="0.2">
      <c r="B9" s="17"/>
      <c r="C9" s="224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221"/>
      <c r="R9" s="212"/>
      <c r="S9" s="207"/>
      <c r="T9" s="207"/>
      <c r="U9" s="207"/>
      <c r="V9" s="207"/>
      <c r="W9" s="207"/>
      <c r="X9" s="207"/>
      <c r="Y9" s="207"/>
      <c r="Z9" s="207"/>
      <c r="AA9" s="207"/>
      <c r="AB9" s="207"/>
      <c r="AC9" s="207"/>
      <c r="AD9" s="207"/>
      <c r="AE9" s="207"/>
    </row>
    <row r="10" spans="2:31" ht="18" customHeight="1" x14ac:dyDescent="0.2">
      <c r="B10" s="64"/>
      <c r="C10" s="224"/>
      <c r="D10" s="176"/>
      <c r="E10" s="176"/>
      <c r="F10" s="176"/>
      <c r="G10" s="176"/>
      <c r="H10" s="176"/>
      <c r="I10" s="176"/>
      <c r="J10" s="176"/>
      <c r="K10" s="176"/>
      <c r="L10" s="176"/>
      <c r="M10" s="176"/>
      <c r="N10" s="176"/>
      <c r="O10" s="176"/>
      <c r="P10" s="176"/>
      <c r="Q10" s="222"/>
      <c r="R10" s="212"/>
      <c r="S10" s="208"/>
      <c r="T10" s="208"/>
      <c r="U10" s="208"/>
      <c r="V10" s="208"/>
      <c r="W10" s="208"/>
      <c r="X10" s="208"/>
      <c r="Y10" s="208"/>
      <c r="Z10" s="208"/>
      <c r="AA10" s="208"/>
      <c r="AB10" s="208"/>
      <c r="AC10" s="208"/>
      <c r="AD10" s="208"/>
      <c r="AE10" s="208"/>
    </row>
    <row r="11" spans="2:31" ht="18" customHeight="1" x14ac:dyDescent="0.2">
      <c r="B11" s="64"/>
      <c r="C11" s="224"/>
      <c r="D11" s="176"/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6"/>
      <c r="P11" s="176"/>
      <c r="Q11" s="222"/>
      <c r="R11" s="212"/>
      <c r="S11" s="208"/>
      <c r="T11" s="208"/>
      <c r="U11" s="208"/>
      <c r="V11" s="208"/>
      <c r="W11" s="208"/>
      <c r="X11" s="208"/>
      <c r="Y11" s="208"/>
      <c r="Z11" s="208"/>
      <c r="AA11" s="208"/>
      <c r="AB11" s="208"/>
      <c r="AC11" s="208"/>
      <c r="AD11" s="208"/>
      <c r="AE11" s="208"/>
    </row>
    <row r="12" spans="2:31" ht="18" customHeight="1" x14ac:dyDescent="0.2">
      <c r="B12" s="64"/>
      <c r="C12" s="224"/>
      <c r="D12" s="176"/>
      <c r="E12" s="176"/>
      <c r="F12" s="176"/>
      <c r="G12" s="176"/>
      <c r="H12" s="176"/>
      <c r="I12" s="176"/>
      <c r="J12" s="176"/>
      <c r="K12" s="176"/>
      <c r="L12" s="176"/>
      <c r="M12" s="176"/>
      <c r="N12" s="176"/>
      <c r="O12" s="176"/>
      <c r="P12" s="176"/>
      <c r="Q12" s="222"/>
      <c r="R12" s="212"/>
      <c r="S12" s="208"/>
      <c r="T12" s="208"/>
      <c r="U12" s="208"/>
      <c r="V12" s="208"/>
      <c r="W12" s="208"/>
      <c r="X12" s="208"/>
      <c r="Y12" s="208"/>
      <c r="Z12" s="208"/>
      <c r="AA12" s="208"/>
      <c r="AB12" s="208"/>
      <c r="AC12" s="208"/>
      <c r="AD12" s="208"/>
      <c r="AE12" s="208"/>
    </row>
    <row r="13" spans="2:31" ht="18" customHeight="1" x14ac:dyDescent="0.2">
      <c r="B13" s="64"/>
      <c r="C13" s="224"/>
      <c r="D13" s="176"/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6"/>
      <c r="P13" s="176"/>
      <c r="Q13" s="222"/>
      <c r="R13" s="212"/>
      <c r="S13" s="208"/>
      <c r="T13" s="208"/>
      <c r="U13" s="208"/>
      <c r="V13" s="208"/>
      <c r="W13" s="208"/>
      <c r="X13" s="208"/>
      <c r="Y13" s="208"/>
      <c r="Z13" s="208"/>
      <c r="AA13" s="208"/>
      <c r="AB13" s="208"/>
      <c r="AC13" s="208"/>
      <c r="AD13" s="208"/>
      <c r="AE13" s="208"/>
    </row>
    <row r="14" spans="2:31" ht="18" customHeight="1" x14ac:dyDescent="0.2">
      <c r="B14" s="64"/>
      <c r="C14" s="224"/>
      <c r="D14" s="176"/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176"/>
      <c r="Q14" s="222"/>
      <c r="R14" s="212"/>
      <c r="S14" s="208"/>
      <c r="T14" s="208"/>
      <c r="U14" s="208"/>
      <c r="V14" s="208"/>
      <c r="W14" s="208"/>
      <c r="X14" s="208"/>
      <c r="Y14" s="208"/>
      <c r="Z14" s="208"/>
      <c r="AA14" s="208"/>
      <c r="AB14" s="208"/>
      <c r="AC14" s="208"/>
      <c r="AD14" s="208"/>
      <c r="AE14" s="208"/>
    </row>
    <row r="15" spans="2:31" ht="18" customHeight="1" x14ac:dyDescent="0.2">
      <c r="B15" s="64"/>
      <c r="C15" s="224"/>
      <c r="D15" s="176"/>
      <c r="E15" s="176"/>
      <c r="F15" s="176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Q15" s="222"/>
      <c r="R15" s="212"/>
      <c r="S15" s="208"/>
      <c r="T15" s="208"/>
      <c r="U15" s="208"/>
      <c r="V15" s="208"/>
      <c r="W15" s="208"/>
      <c r="X15" s="208"/>
      <c r="Y15" s="208"/>
      <c r="Z15" s="208"/>
      <c r="AA15" s="208"/>
      <c r="AB15" s="208"/>
      <c r="AC15" s="208"/>
      <c r="AD15" s="208"/>
      <c r="AE15" s="208"/>
    </row>
    <row r="16" spans="2:31" ht="18" customHeight="1" x14ac:dyDescent="0.2">
      <c r="B16" s="64"/>
      <c r="C16" s="224"/>
      <c r="D16" s="176"/>
      <c r="E16" s="176"/>
      <c r="F16" s="176"/>
      <c r="G16" s="176"/>
      <c r="H16" s="176"/>
      <c r="I16" s="176"/>
      <c r="J16" s="176"/>
      <c r="K16" s="176"/>
      <c r="L16" s="176"/>
      <c r="M16" s="176"/>
      <c r="N16" s="176"/>
      <c r="O16" s="176"/>
      <c r="P16" s="176"/>
      <c r="Q16" s="222"/>
      <c r="R16" s="212"/>
      <c r="S16" s="208"/>
      <c r="T16" s="208"/>
      <c r="U16" s="208"/>
      <c r="V16" s="208"/>
      <c r="W16" s="208"/>
      <c r="X16" s="208"/>
      <c r="Y16" s="208"/>
      <c r="Z16" s="208"/>
      <c r="AA16" s="208"/>
      <c r="AB16" s="208"/>
      <c r="AC16" s="208"/>
      <c r="AD16" s="208"/>
      <c r="AE16" s="208"/>
    </row>
    <row r="17" spans="2:31" ht="18" customHeight="1" x14ac:dyDescent="0.2">
      <c r="B17" s="64"/>
      <c r="C17" s="224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222"/>
      <c r="R17" s="212"/>
      <c r="S17" s="208"/>
      <c r="T17" s="208"/>
      <c r="U17" s="208"/>
      <c r="V17" s="208"/>
      <c r="W17" s="208"/>
      <c r="X17" s="208"/>
      <c r="Y17" s="208"/>
      <c r="Z17" s="208"/>
      <c r="AA17" s="208"/>
      <c r="AB17" s="208"/>
      <c r="AC17" s="208"/>
      <c r="AD17" s="208"/>
      <c r="AE17" s="208"/>
    </row>
    <row r="18" spans="2:31" ht="18" customHeight="1" x14ac:dyDescent="0.2">
      <c r="B18" s="64"/>
      <c r="C18" s="224"/>
      <c r="D18" s="176"/>
      <c r="E18" s="176"/>
      <c r="F18" s="176"/>
      <c r="G18" s="176"/>
      <c r="H18" s="176"/>
      <c r="I18" s="176"/>
      <c r="J18" s="176"/>
      <c r="K18" s="176"/>
      <c r="L18" s="176"/>
      <c r="M18" s="176"/>
      <c r="N18" s="176"/>
      <c r="O18" s="176"/>
      <c r="P18" s="176"/>
      <c r="Q18" s="222"/>
      <c r="R18" s="212"/>
      <c r="S18" s="208"/>
      <c r="T18" s="208"/>
      <c r="U18" s="208"/>
      <c r="V18" s="208"/>
      <c r="W18" s="208"/>
      <c r="X18" s="208"/>
      <c r="Y18" s="208"/>
      <c r="Z18" s="208"/>
      <c r="AA18" s="208"/>
      <c r="AB18" s="208"/>
      <c r="AC18" s="208"/>
      <c r="AD18" s="208"/>
      <c r="AE18" s="208"/>
    </row>
    <row r="19" spans="2:31" ht="18" customHeight="1" x14ac:dyDescent="0.2">
      <c r="B19" s="64"/>
      <c r="C19" s="224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Q19" s="222"/>
      <c r="R19" s="212"/>
      <c r="S19" s="208"/>
      <c r="T19" s="208"/>
      <c r="U19" s="208"/>
      <c r="V19" s="208"/>
      <c r="W19" s="208"/>
      <c r="X19" s="208"/>
      <c r="Y19" s="208"/>
      <c r="Z19" s="208"/>
      <c r="AA19" s="208"/>
      <c r="AB19" s="208"/>
      <c r="AC19" s="208"/>
      <c r="AD19" s="208"/>
      <c r="AE19" s="208"/>
    </row>
    <row r="20" spans="2:31" ht="18" customHeight="1" x14ac:dyDescent="0.25">
      <c r="B20" s="76"/>
      <c r="C20" s="225"/>
      <c r="D20" s="79">
        <f t="shared" ref="D20:M20" si="0">SUM(D10:D19)</f>
        <v>0</v>
      </c>
      <c r="E20" s="79">
        <f t="shared" si="0"/>
        <v>0</v>
      </c>
      <c r="F20" s="79">
        <f t="shared" si="0"/>
        <v>0</v>
      </c>
      <c r="G20" s="79">
        <f t="shared" si="0"/>
        <v>0</v>
      </c>
      <c r="H20" s="79">
        <f t="shared" si="0"/>
        <v>0</v>
      </c>
      <c r="I20" s="79">
        <f t="shared" si="0"/>
        <v>0</v>
      </c>
      <c r="J20" s="79">
        <f t="shared" si="0"/>
        <v>0</v>
      </c>
      <c r="K20" s="79">
        <f t="shared" si="0"/>
        <v>0</v>
      </c>
      <c r="L20" s="79">
        <f t="shared" si="0"/>
        <v>0</v>
      </c>
      <c r="M20" s="79">
        <f t="shared" si="0"/>
        <v>0</v>
      </c>
      <c r="N20" s="79">
        <f>SUM(N10:N19)</f>
        <v>0</v>
      </c>
      <c r="O20" s="79">
        <f>SUM(O10:O19)</f>
        <v>0</v>
      </c>
      <c r="P20" s="79">
        <f>SUM(P10:P19)</f>
        <v>0</v>
      </c>
      <c r="Q20" s="223"/>
      <c r="R20" s="213"/>
      <c r="S20" s="214">
        <f t="shared" ref="S20:AB20" si="1">SUM(S10:S19)</f>
        <v>0</v>
      </c>
      <c r="T20" s="214">
        <f t="shared" si="1"/>
        <v>0</v>
      </c>
      <c r="U20" s="214">
        <f t="shared" si="1"/>
        <v>0</v>
      </c>
      <c r="V20" s="214">
        <f t="shared" si="1"/>
        <v>0</v>
      </c>
      <c r="W20" s="214">
        <f t="shared" si="1"/>
        <v>0</v>
      </c>
      <c r="X20" s="214">
        <f t="shared" si="1"/>
        <v>0</v>
      </c>
      <c r="Y20" s="214">
        <f t="shared" si="1"/>
        <v>0</v>
      </c>
      <c r="Z20" s="214">
        <f t="shared" si="1"/>
        <v>0</v>
      </c>
      <c r="AA20" s="214">
        <f t="shared" si="1"/>
        <v>0</v>
      </c>
      <c r="AB20" s="214">
        <f t="shared" si="1"/>
        <v>0</v>
      </c>
      <c r="AC20" s="214">
        <f>SUM(AC10:AC19)</f>
        <v>0</v>
      </c>
      <c r="AD20" s="214">
        <f>SUM(AD10:AD19)</f>
        <v>0</v>
      </c>
      <c r="AE20" s="214">
        <f>SUM(AE10:AE19)</f>
        <v>0</v>
      </c>
    </row>
    <row r="21" spans="2:31" ht="18" customHeight="1" x14ac:dyDescent="0.2"/>
    <row r="83" spans="2:31" s="13" customFormat="1" ht="15" customHeight="1" x14ac:dyDescent="0.2">
      <c r="B83" s="54"/>
      <c r="C83" s="226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219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</row>
  </sheetData>
  <protectedRanges>
    <protectedRange sqref="R10:AE19" name="Range2"/>
    <protectedRange sqref="B10:P19" name="Range1"/>
  </protectedRanges>
  <mergeCells count="3">
    <mergeCell ref="C6:P6"/>
    <mergeCell ref="R6:AE6"/>
    <mergeCell ref="B4:C4"/>
  </mergeCells>
  <pageMargins left="0.7" right="0.7" top="0.75" bottom="0.75" header="0.3" footer="0.3"/>
  <pageSetup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1"/>
  <sheetViews>
    <sheetView workbookViewId="0">
      <selection activeCell="A11" sqref="A11"/>
    </sheetView>
  </sheetViews>
  <sheetFormatPr defaultRowHeight="15" x14ac:dyDescent="0.25"/>
  <cols>
    <col min="1" max="1" width="28.85546875" style="438" customWidth="1"/>
  </cols>
  <sheetData>
    <row r="2" spans="1:1" x14ac:dyDescent="0.25">
      <c r="A2" s="438">
        <v>97178.45</v>
      </c>
    </row>
    <row r="3" spans="1:1" x14ac:dyDescent="0.25">
      <c r="A3" s="438">
        <v>1715402.98</v>
      </c>
    </row>
    <row r="4" spans="1:1" x14ac:dyDescent="0.25">
      <c r="A4" s="438">
        <v>659558.56999999995</v>
      </c>
    </row>
    <row r="5" spans="1:1" x14ac:dyDescent="0.25">
      <c r="A5" s="438">
        <v>1242596.05</v>
      </c>
    </row>
    <row r="6" spans="1:1" x14ac:dyDescent="0.25">
      <c r="A6" s="438">
        <v>143951.70000000001</v>
      </c>
    </row>
    <row r="7" spans="1:1" x14ac:dyDescent="0.25">
      <c r="A7" s="438">
        <v>11056</v>
      </c>
    </row>
    <row r="8" spans="1:1" x14ac:dyDescent="0.25">
      <c r="A8" s="438">
        <v>62680.87</v>
      </c>
    </row>
    <row r="9" spans="1:1" x14ac:dyDescent="0.25">
      <c r="A9" s="438">
        <v>129044.9</v>
      </c>
    </row>
    <row r="10" spans="1:1" x14ac:dyDescent="0.25">
      <c r="A10" s="438">
        <v>6169.2</v>
      </c>
    </row>
    <row r="11" spans="1:1" x14ac:dyDescent="0.25">
      <c r="A11" s="438">
        <f>SUM(A2:A10)</f>
        <v>4067638.72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24</vt:i4>
      </vt:variant>
      <vt:variant>
        <vt:lpstr>Named Ranges</vt:lpstr>
      </vt:variant>
      <vt:variant>
        <vt:i4>17</vt:i4>
      </vt:variant>
    </vt:vector>
  </HeadingPairs>
  <TitlesOfParts>
    <vt:vector size="41" baseType="lpstr">
      <vt:lpstr>REVENUE</vt:lpstr>
      <vt:lpstr>EXPENSE</vt:lpstr>
      <vt:lpstr>Bal. Sheet</vt:lpstr>
      <vt:lpstr>Cash Flow.</vt:lpstr>
      <vt:lpstr>Rec. &amp; Pay.</vt:lpstr>
      <vt:lpstr>Inc. &amp; Exp.</vt:lpstr>
      <vt:lpstr>Charts</vt:lpstr>
      <vt:lpstr>Bal. Sht</vt:lpstr>
      <vt:lpstr>Re. &amp; Pay.</vt:lpstr>
      <vt:lpstr>Cash Flow </vt:lpstr>
      <vt:lpstr>Rev. &amp; Exp.</vt:lpstr>
      <vt:lpstr>Chart</vt:lpstr>
      <vt:lpstr>Notes (2)</vt:lpstr>
      <vt:lpstr>Notes</vt:lpstr>
      <vt:lpstr>Summarys</vt:lpstr>
      <vt:lpstr>Rev. T'bal.</vt:lpstr>
      <vt:lpstr>Exp. T'bal.</vt:lpstr>
      <vt:lpstr>Cash &amp; Bank bal.</vt:lpstr>
      <vt:lpstr>SCHEDULES</vt:lpstr>
      <vt:lpstr>Capture Credits</vt:lpstr>
      <vt:lpstr>Capture Debits (IGF)</vt:lpstr>
      <vt:lpstr>Capture Debits (GOG)</vt:lpstr>
      <vt:lpstr>Contra</vt:lpstr>
      <vt:lpstr>Sheet1</vt:lpstr>
      <vt:lpstr>'Bal. Sheet'!Print_Area</vt:lpstr>
      <vt:lpstr>'Bal. Sht'!Print_Area</vt:lpstr>
      <vt:lpstr>'Cash &amp; Bank bal.'!Print_Area</vt:lpstr>
      <vt:lpstr>'Cash Flow '!Print_Area</vt:lpstr>
      <vt:lpstr>'Cash Flow.'!Print_Area</vt:lpstr>
      <vt:lpstr>Chart!Print_Area</vt:lpstr>
      <vt:lpstr>Charts!Print_Area</vt:lpstr>
      <vt:lpstr>'Exp. T''bal.'!Print_Area</vt:lpstr>
      <vt:lpstr>'Inc. &amp; Exp.'!Print_Area</vt:lpstr>
      <vt:lpstr>Notes!Print_Area</vt:lpstr>
      <vt:lpstr>'Notes (2)'!Print_Area</vt:lpstr>
      <vt:lpstr>'Re. &amp; Pay.'!Print_Area</vt:lpstr>
      <vt:lpstr>'Rec. &amp; Pay.'!Print_Area</vt:lpstr>
      <vt:lpstr>'Rev. &amp; Exp.'!Print_Area</vt:lpstr>
      <vt:lpstr>'Rev. T''bal.'!Print_Area</vt:lpstr>
      <vt:lpstr>SCHEDULES!Print_Area</vt:lpstr>
      <vt:lpstr>Summarys!Print_Area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</dc:creator>
  <cp:lastModifiedBy>Windows User</cp:lastModifiedBy>
  <cp:lastPrinted>2018-02-20T12:21:43Z</cp:lastPrinted>
  <dcterms:created xsi:type="dcterms:W3CDTF">2014-03-10T05:43:58Z</dcterms:created>
  <dcterms:modified xsi:type="dcterms:W3CDTF">2018-02-20T12:21:48Z</dcterms:modified>
</cp:coreProperties>
</file>